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ROBOTA\!ZAKAZKY\Cyklo PSK\!RP\profesisti\rozpocet\rp+VV FINAL\"/>
    </mc:Choice>
  </mc:AlternateContent>
  <xr:revisionPtr revIDLastSave="0" documentId="13_ncr:1_{CDECB1B5-0DF1-492D-B58D-807C17237DF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ácia stavby" sheetId="1" r:id="rId1"/>
    <sheet name="12.01 - OPLÁŠTENIE MOBILI..." sheetId="2" r:id="rId2"/>
    <sheet name="12.02 - FOTOPOINT - VARIA..." sheetId="3" r:id="rId3"/>
    <sheet name="12.03 - FOTOPOINT - VARIA..." sheetId="4" r:id="rId4"/>
    <sheet name="12.04 - SAMOSTATNE STOJAC..." sheetId="5" r:id="rId5"/>
    <sheet name="12.05 - SAMOSTATNE STOJAC..." sheetId="6" r:id="rId6"/>
    <sheet name="12.06 - SAMOSTATNE STOJAC..." sheetId="7" r:id="rId7"/>
    <sheet name="12.07 - SAMOSTATNE STOJAC..." sheetId="8" r:id="rId8"/>
    <sheet name="12.08 - SAMOSTATNE STOJAC..." sheetId="9" r:id="rId9"/>
    <sheet name="12.09 - SAMOSTATNE STOJAC..." sheetId="10" r:id="rId10"/>
    <sheet name="12.10 - SAMOSTATNE STOJAC..." sheetId="11" r:id="rId11"/>
    <sheet name="12.11 - SAMOSTATNE STOJAC..." sheetId="12" r:id="rId12"/>
    <sheet name="12.12 - SAMOSTATNE STOJAC..." sheetId="13" r:id="rId13"/>
    <sheet name="12.13 - OHNISKO" sheetId="14" r:id="rId14"/>
    <sheet name="12.14 - ODPADKOVÝ KÔŠ KRY..." sheetId="15" r:id="rId15"/>
    <sheet name="12.15 - ODPADKOVÝ KÔŠ KRY..." sheetId="16" r:id="rId16"/>
    <sheet name="12.16 - ODPADKOVÝ KÔŠ NEK..." sheetId="17" r:id="rId17"/>
    <sheet name="12.17 - ODPADKOVÝ KÔŠ NEK..." sheetId="18" r:id="rId18"/>
    <sheet name="12.18 - STOJAN NA BICYKLE..." sheetId="19" r:id="rId19"/>
    <sheet name="12.19 - STOJAN NA BICYKLE..." sheetId="20" r:id="rId20"/>
    <sheet name="12.20 - TURISTICKÉ SMEROV..." sheetId="21" r:id="rId21"/>
    <sheet name="12.21 - TURISTICKÉ SMEROV..." sheetId="22" r:id="rId22"/>
    <sheet name="12.22 - INFORMAČNÉ, PROPA..." sheetId="23" r:id="rId23"/>
    <sheet name="12.23 - INFORMAČNÉ, PROPA..." sheetId="24" r:id="rId24"/>
    <sheet name="12.24 - INFORMAČNÉ, PROPA..." sheetId="25" r:id="rId25"/>
    <sheet name="12.25 - TEMATICKÉ DETSKÉ ..." sheetId="26" r:id="rId26"/>
    <sheet name="12.26 - TEMATICKÉ DETSKÉ ..." sheetId="27" r:id="rId27"/>
    <sheet name="12.27 - TEMATICKÉ DETSKÉ ..." sheetId="28" r:id="rId28"/>
    <sheet name="12.28 - TEMATICKÉ DETSKÉ ..." sheetId="29" r:id="rId29"/>
    <sheet name="12.29 - TEMATICKÉ DETSKÉ ..." sheetId="30" r:id="rId30"/>
    <sheet name="12.30 - TEMATICKÉ DETSKÉ ..." sheetId="31" r:id="rId31"/>
  </sheets>
  <definedNames>
    <definedName name="_xlnm._FilterDatabase" localSheetId="1" hidden="1">'12.01 - OPLÁŠTENIE MOBILI...'!$C$131:$K$191</definedName>
    <definedName name="_xlnm._FilterDatabase" localSheetId="2" hidden="1">'12.02 - FOTOPOINT - VARIA...'!$C$127:$K$155</definedName>
    <definedName name="_xlnm._FilterDatabase" localSheetId="3" hidden="1">'12.03 - FOTOPOINT - VARIA...'!$C$127:$K$155</definedName>
    <definedName name="_xlnm._FilterDatabase" localSheetId="4" hidden="1">'12.04 - SAMOSTATNE STOJAC...'!$C$124:$K$144</definedName>
    <definedName name="_xlnm._FilterDatabase" localSheetId="5" hidden="1">'12.05 - SAMOSTATNE STOJAC...'!$C$124:$K$144</definedName>
    <definedName name="_xlnm._FilterDatabase" localSheetId="6" hidden="1">'12.06 - SAMOSTATNE STOJAC...'!$C$124:$K$144</definedName>
    <definedName name="_xlnm._FilterDatabase" localSheetId="7" hidden="1">'12.07 - SAMOSTATNE STOJAC...'!$C$122:$K$130</definedName>
    <definedName name="_xlnm._FilterDatabase" localSheetId="8" hidden="1">'12.08 - SAMOSTATNE STOJAC...'!$C$122:$K$130</definedName>
    <definedName name="_xlnm._FilterDatabase" localSheetId="9" hidden="1">'12.09 - SAMOSTATNE STOJAC...'!$C$122:$K$130</definedName>
    <definedName name="_xlnm._FilterDatabase" localSheetId="10" hidden="1">'12.10 - SAMOSTATNE STOJAC...'!$C$122:$K$130</definedName>
    <definedName name="_xlnm._FilterDatabase" localSheetId="11" hidden="1">'12.11 - SAMOSTATNE STOJAC...'!$C$124:$K$144</definedName>
    <definedName name="_xlnm._FilterDatabase" localSheetId="12" hidden="1">'12.12 - SAMOSTATNE STOJAC...'!$C$124:$K$144</definedName>
    <definedName name="_xlnm._FilterDatabase" localSheetId="13" hidden="1">'12.13 - OHNISKO'!$C$122:$K$130</definedName>
    <definedName name="_xlnm._FilterDatabase" localSheetId="14" hidden="1">'12.14 - ODPADKOVÝ KÔŠ KRY...'!$C$124:$K$144</definedName>
    <definedName name="_xlnm._FilterDatabase" localSheetId="15" hidden="1">'12.15 - ODPADKOVÝ KÔŠ KRY...'!$C$122:$K$130</definedName>
    <definedName name="_xlnm._FilterDatabase" localSheetId="16" hidden="1">'12.16 - ODPADKOVÝ KÔŠ NEK...'!$C$122:$K$130</definedName>
    <definedName name="_xlnm._FilterDatabase" localSheetId="17" hidden="1">'12.17 - ODPADKOVÝ KÔŠ NEK...'!$C$122:$K$130</definedName>
    <definedName name="_xlnm._FilterDatabase" localSheetId="18" hidden="1">'12.18 - STOJAN NA BICYKLE...'!$C$122:$K$130</definedName>
    <definedName name="_xlnm._FilterDatabase" localSheetId="19" hidden="1">'12.19 - STOJAN NA BICYKLE...'!$C$122:$K$130</definedName>
    <definedName name="_xlnm._FilterDatabase" localSheetId="20" hidden="1">'12.20 - TURISTICKÉ SMEROV...'!$C$124:$K$143</definedName>
    <definedName name="_xlnm._FilterDatabase" localSheetId="21" hidden="1">'12.21 - TURISTICKÉ SMEROV...'!$C$124:$K$143</definedName>
    <definedName name="_xlnm._FilterDatabase" localSheetId="22" hidden="1">'12.22 - INFORMAČNÉ, PROPA...'!$C$124:$K$143</definedName>
    <definedName name="_xlnm._FilterDatabase" localSheetId="23" hidden="1">'12.23 - INFORMAČNÉ, PROPA...'!$C$124:$K$143</definedName>
    <definedName name="_xlnm._FilterDatabase" localSheetId="24" hidden="1">'12.24 - INFORMAČNÉ, PROPA...'!$C$124:$K$143</definedName>
    <definedName name="_xlnm._FilterDatabase" localSheetId="25" hidden="1">'12.25 - TEMATICKÉ DETSKÉ ...'!$C$124:$K$143</definedName>
    <definedName name="_xlnm._FilterDatabase" localSheetId="26" hidden="1">'12.26 - TEMATICKÉ DETSKÉ ...'!$C$124:$K$143</definedName>
    <definedName name="_xlnm._FilterDatabase" localSheetId="27" hidden="1">'12.27 - TEMATICKÉ DETSKÉ ...'!$C$124:$K$143</definedName>
    <definedName name="_xlnm._FilterDatabase" localSheetId="28" hidden="1">'12.28 - TEMATICKÉ DETSKÉ ...'!$C$124:$K$143</definedName>
    <definedName name="_xlnm._FilterDatabase" localSheetId="29" hidden="1">'12.29 - TEMATICKÉ DETSKÉ ...'!$C$124:$K$143</definedName>
    <definedName name="_xlnm._FilterDatabase" localSheetId="30" hidden="1">'12.30 - TEMATICKÉ DETSKÉ ...'!$C$124:$K$143</definedName>
    <definedName name="_xlnm.Print_Titles" localSheetId="1">'12.01 - OPLÁŠTENIE MOBILI...'!$131:$131</definedName>
    <definedName name="_xlnm.Print_Titles" localSheetId="2">'12.02 - FOTOPOINT - VARIA...'!$127:$127</definedName>
    <definedName name="_xlnm.Print_Titles" localSheetId="3">'12.03 - FOTOPOINT - VARIA...'!$127:$127</definedName>
    <definedName name="_xlnm.Print_Titles" localSheetId="4">'12.04 - SAMOSTATNE STOJAC...'!$124:$124</definedName>
    <definedName name="_xlnm.Print_Titles" localSheetId="5">'12.05 - SAMOSTATNE STOJAC...'!$124:$124</definedName>
    <definedName name="_xlnm.Print_Titles" localSheetId="6">'12.06 - SAMOSTATNE STOJAC...'!$124:$124</definedName>
    <definedName name="_xlnm.Print_Titles" localSheetId="7">'12.07 - SAMOSTATNE STOJAC...'!$122:$122</definedName>
    <definedName name="_xlnm.Print_Titles" localSheetId="8">'12.08 - SAMOSTATNE STOJAC...'!$122:$122</definedName>
    <definedName name="_xlnm.Print_Titles" localSheetId="9">'12.09 - SAMOSTATNE STOJAC...'!$122:$122</definedName>
    <definedName name="_xlnm.Print_Titles" localSheetId="10">'12.10 - SAMOSTATNE STOJAC...'!$122:$122</definedName>
    <definedName name="_xlnm.Print_Titles" localSheetId="11">'12.11 - SAMOSTATNE STOJAC...'!$124:$124</definedName>
    <definedName name="_xlnm.Print_Titles" localSheetId="12">'12.12 - SAMOSTATNE STOJAC...'!$124:$124</definedName>
    <definedName name="_xlnm.Print_Titles" localSheetId="13">'12.13 - OHNISKO'!$122:$122</definedName>
    <definedName name="_xlnm.Print_Titles" localSheetId="14">'12.14 - ODPADKOVÝ KÔŠ KRY...'!$124:$124</definedName>
    <definedName name="_xlnm.Print_Titles" localSheetId="15">'12.15 - ODPADKOVÝ KÔŠ KRY...'!$122:$122</definedName>
    <definedName name="_xlnm.Print_Titles" localSheetId="16">'12.16 - ODPADKOVÝ KÔŠ NEK...'!$122:$122</definedName>
    <definedName name="_xlnm.Print_Titles" localSheetId="17">'12.17 - ODPADKOVÝ KÔŠ NEK...'!$122:$122</definedName>
    <definedName name="_xlnm.Print_Titles" localSheetId="18">'12.18 - STOJAN NA BICYKLE...'!$122:$122</definedName>
    <definedName name="_xlnm.Print_Titles" localSheetId="19">'12.19 - STOJAN NA BICYKLE...'!$122:$122</definedName>
    <definedName name="_xlnm.Print_Titles" localSheetId="20">'12.20 - TURISTICKÉ SMEROV...'!$124:$124</definedName>
    <definedName name="_xlnm.Print_Titles" localSheetId="21">'12.21 - TURISTICKÉ SMEROV...'!$124:$124</definedName>
    <definedName name="_xlnm.Print_Titles" localSheetId="22">'12.22 - INFORMAČNÉ, PROPA...'!$124:$124</definedName>
    <definedName name="_xlnm.Print_Titles" localSheetId="23">'12.23 - INFORMAČNÉ, PROPA...'!$124:$124</definedName>
    <definedName name="_xlnm.Print_Titles" localSheetId="24">'12.24 - INFORMAČNÉ, PROPA...'!$124:$124</definedName>
    <definedName name="_xlnm.Print_Titles" localSheetId="25">'12.25 - TEMATICKÉ DETSKÉ ...'!$124:$124</definedName>
    <definedName name="_xlnm.Print_Titles" localSheetId="26">'12.26 - TEMATICKÉ DETSKÉ ...'!$124:$124</definedName>
    <definedName name="_xlnm.Print_Titles" localSheetId="27">'12.27 - TEMATICKÉ DETSKÉ ...'!$124:$124</definedName>
    <definedName name="_xlnm.Print_Titles" localSheetId="28">'12.28 - TEMATICKÉ DETSKÉ ...'!$124:$124</definedName>
    <definedName name="_xlnm.Print_Titles" localSheetId="29">'12.29 - TEMATICKÉ DETSKÉ ...'!$124:$124</definedName>
    <definedName name="_xlnm.Print_Titles" localSheetId="30">'12.30 - TEMATICKÉ DETSKÉ ...'!$124:$124</definedName>
    <definedName name="_xlnm.Print_Titles" localSheetId="0">'Rekapitulácia stavby'!$92:$92</definedName>
    <definedName name="_xlnm.Print_Area" localSheetId="1">'12.01 - OPLÁŠTENIE MOBILI...'!$C$4:$J$76,'12.01 - OPLÁŠTENIE MOBILI...'!$C$82:$J$111,'12.01 - OPLÁŠTENIE MOBILI...'!$C$117:$J$191</definedName>
    <definedName name="_xlnm.Print_Area" localSheetId="2">'12.02 - FOTOPOINT - VARIA...'!$C$4:$J$76,'12.02 - FOTOPOINT - VARIA...'!$C$82:$J$107,'12.02 - FOTOPOINT - VARIA...'!$C$113:$J$155</definedName>
    <definedName name="_xlnm.Print_Area" localSheetId="3">'12.03 - FOTOPOINT - VARIA...'!$C$4:$J$76,'12.03 - FOTOPOINT - VARIA...'!$C$82:$J$107,'12.03 - FOTOPOINT - VARIA...'!$C$113:$J$155</definedName>
    <definedName name="_xlnm.Print_Area" localSheetId="4">'12.04 - SAMOSTATNE STOJAC...'!$C$4:$J$76,'12.04 - SAMOSTATNE STOJAC...'!$C$82:$J$104,'12.04 - SAMOSTATNE STOJAC...'!$C$110:$J$144</definedName>
    <definedName name="_xlnm.Print_Area" localSheetId="5">'12.05 - SAMOSTATNE STOJAC...'!$C$4:$J$76,'12.05 - SAMOSTATNE STOJAC...'!$C$82:$J$104,'12.05 - SAMOSTATNE STOJAC...'!$C$110:$J$144</definedName>
    <definedName name="_xlnm.Print_Area" localSheetId="6">'12.06 - SAMOSTATNE STOJAC...'!$C$4:$J$76,'12.06 - SAMOSTATNE STOJAC...'!$C$82:$J$104,'12.06 - SAMOSTATNE STOJAC...'!$C$110:$J$144</definedName>
    <definedName name="_xlnm.Print_Area" localSheetId="7">'12.07 - SAMOSTATNE STOJAC...'!$C$4:$J$76,'12.07 - SAMOSTATNE STOJAC...'!$C$82:$J$102,'12.07 - SAMOSTATNE STOJAC...'!$C$108:$J$130</definedName>
    <definedName name="_xlnm.Print_Area" localSheetId="8">'12.08 - SAMOSTATNE STOJAC...'!$C$4:$J$76,'12.08 - SAMOSTATNE STOJAC...'!$C$82:$J$102,'12.08 - SAMOSTATNE STOJAC...'!$C$108:$J$130</definedName>
    <definedName name="_xlnm.Print_Area" localSheetId="9">'12.09 - SAMOSTATNE STOJAC...'!$C$4:$J$76,'12.09 - SAMOSTATNE STOJAC...'!$C$82:$J$102,'12.09 - SAMOSTATNE STOJAC...'!$C$108:$J$130</definedName>
    <definedName name="_xlnm.Print_Area" localSheetId="10">'12.10 - SAMOSTATNE STOJAC...'!$C$4:$J$76,'12.10 - SAMOSTATNE STOJAC...'!$C$82:$J$102,'12.10 - SAMOSTATNE STOJAC...'!$C$108:$J$130</definedName>
    <definedName name="_xlnm.Print_Area" localSheetId="11">'12.11 - SAMOSTATNE STOJAC...'!$C$4:$J$76,'12.11 - SAMOSTATNE STOJAC...'!$C$82:$J$104,'12.11 - SAMOSTATNE STOJAC...'!$C$110:$J$144</definedName>
    <definedName name="_xlnm.Print_Area" localSheetId="12">'12.12 - SAMOSTATNE STOJAC...'!$C$4:$J$76,'12.12 - SAMOSTATNE STOJAC...'!$C$82:$J$104,'12.12 - SAMOSTATNE STOJAC...'!$C$110:$J$144</definedName>
    <definedName name="_xlnm.Print_Area" localSheetId="13">'12.13 - OHNISKO'!$C$4:$J$76,'12.13 - OHNISKO'!$C$82:$J$102,'12.13 - OHNISKO'!$C$108:$J$130</definedName>
    <definedName name="_xlnm.Print_Area" localSheetId="14">'12.14 - ODPADKOVÝ KÔŠ KRY...'!$C$4:$J$76,'12.14 - ODPADKOVÝ KÔŠ KRY...'!$C$82:$J$104,'12.14 - ODPADKOVÝ KÔŠ KRY...'!$C$110:$J$144</definedName>
    <definedName name="_xlnm.Print_Area" localSheetId="15">'12.15 - ODPADKOVÝ KÔŠ KRY...'!$C$4:$J$76,'12.15 - ODPADKOVÝ KÔŠ KRY...'!$C$82:$J$102,'12.15 - ODPADKOVÝ KÔŠ KRY...'!$C$108:$J$130</definedName>
    <definedName name="_xlnm.Print_Area" localSheetId="16">'12.16 - ODPADKOVÝ KÔŠ NEK...'!$C$4:$J$76,'12.16 - ODPADKOVÝ KÔŠ NEK...'!$C$82:$J$102,'12.16 - ODPADKOVÝ KÔŠ NEK...'!$C$108:$J$130</definedName>
    <definedName name="_xlnm.Print_Area" localSheetId="17">'12.17 - ODPADKOVÝ KÔŠ NEK...'!$C$4:$J$76,'12.17 - ODPADKOVÝ KÔŠ NEK...'!$C$82:$J$102,'12.17 - ODPADKOVÝ KÔŠ NEK...'!$C$108:$J$130</definedName>
    <definedName name="_xlnm.Print_Area" localSheetId="18">'12.18 - STOJAN NA BICYKLE...'!$C$4:$J$76,'12.18 - STOJAN NA BICYKLE...'!$C$82:$J$102,'12.18 - STOJAN NA BICYKLE...'!$C$108:$J$130</definedName>
    <definedName name="_xlnm.Print_Area" localSheetId="19">'12.19 - STOJAN NA BICYKLE...'!$C$4:$J$76,'12.19 - STOJAN NA BICYKLE...'!$C$82:$J$102,'12.19 - STOJAN NA BICYKLE...'!$C$108:$J$130</definedName>
    <definedName name="_xlnm.Print_Area" localSheetId="20">'12.20 - TURISTICKÉ SMEROV...'!$C$4:$J$76,'12.20 - TURISTICKÉ SMEROV...'!$C$82:$J$104,'12.20 - TURISTICKÉ SMEROV...'!$C$110:$J$143</definedName>
    <definedName name="_xlnm.Print_Area" localSheetId="21">'12.21 - TURISTICKÉ SMEROV...'!$C$4:$J$76,'12.21 - TURISTICKÉ SMEROV...'!$C$82:$J$104,'12.21 - TURISTICKÉ SMEROV...'!$C$110:$J$143</definedName>
    <definedName name="_xlnm.Print_Area" localSheetId="22">'12.22 - INFORMAČNÉ, PROPA...'!$C$4:$J$76,'12.22 - INFORMAČNÉ, PROPA...'!$C$82:$J$104,'12.22 - INFORMAČNÉ, PROPA...'!$C$110:$J$143</definedName>
    <definedName name="_xlnm.Print_Area" localSheetId="23">'12.23 - INFORMAČNÉ, PROPA...'!$C$4:$J$76,'12.23 - INFORMAČNÉ, PROPA...'!$C$82:$J$104,'12.23 - INFORMAČNÉ, PROPA...'!$C$110:$J$143</definedName>
    <definedName name="_xlnm.Print_Area" localSheetId="24">'12.24 - INFORMAČNÉ, PROPA...'!$C$4:$J$76,'12.24 - INFORMAČNÉ, PROPA...'!$C$82:$J$104,'12.24 - INFORMAČNÉ, PROPA...'!$C$110:$J$143</definedName>
    <definedName name="_xlnm.Print_Area" localSheetId="25">'12.25 - TEMATICKÉ DETSKÉ ...'!$C$4:$J$76,'12.25 - TEMATICKÉ DETSKÉ ...'!$C$82:$J$104,'12.25 - TEMATICKÉ DETSKÉ ...'!$C$110:$J$143</definedName>
    <definedName name="_xlnm.Print_Area" localSheetId="26">'12.26 - TEMATICKÉ DETSKÉ ...'!$C$4:$J$76,'12.26 - TEMATICKÉ DETSKÉ ...'!$C$82:$J$104,'12.26 - TEMATICKÉ DETSKÉ ...'!$C$110:$J$143</definedName>
    <definedName name="_xlnm.Print_Area" localSheetId="27">'12.27 - TEMATICKÉ DETSKÉ ...'!$C$4:$J$76,'12.27 - TEMATICKÉ DETSKÉ ...'!$C$82:$J$104,'12.27 - TEMATICKÉ DETSKÉ ...'!$C$110:$J$143</definedName>
    <definedName name="_xlnm.Print_Area" localSheetId="28">'12.28 - TEMATICKÉ DETSKÉ ...'!$C$4:$J$76,'12.28 - TEMATICKÉ DETSKÉ ...'!$C$82:$J$104,'12.28 - TEMATICKÉ DETSKÉ ...'!$C$110:$J$143</definedName>
    <definedName name="_xlnm.Print_Area" localSheetId="29">'12.29 - TEMATICKÉ DETSKÉ ...'!$C$4:$J$76,'12.29 - TEMATICKÉ DETSKÉ ...'!$C$82:$J$104,'12.29 - TEMATICKÉ DETSKÉ ...'!$C$110:$J$143</definedName>
    <definedName name="_xlnm.Print_Area" localSheetId="30">'12.30 - TEMATICKÉ DETSKÉ ...'!$C$4:$J$76,'12.30 - TEMATICKÉ DETSKÉ ...'!$C$82:$J$104,'12.30 - TEMATICKÉ DETSKÉ ...'!$C$110:$J$143</definedName>
    <definedName name="_xlnm.Print_Area" localSheetId="0">'Rekapitulácia stavby'!$D$4:$AO$76,'Rekapitulácia stavby'!$C$82:$AQ$126</definedName>
  </definedNames>
  <calcPr calcId="191029"/>
</workbook>
</file>

<file path=xl/calcChain.xml><?xml version="1.0" encoding="utf-8"?>
<calcChain xmlns="http://schemas.openxmlformats.org/spreadsheetml/2006/main">
  <c r="J39" i="31" l="1"/>
  <c r="J38" i="31"/>
  <c r="AY125" i="1"/>
  <c r="J37" i="31"/>
  <c r="AX125" i="1"/>
  <c r="BI143" i="31"/>
  <c r="BH143" i="31"/>
  <c r="BG143" i="31"/>
  <c r="BE143" i="31"/>
  <c r="T143" i="31"/>
  <c r="T142" i="31"/>
  <c r="R143" i="31"/>
  <c r="R142" i="31"/>
  <c r="P143" i="31"/>
  <c r="P142" i="31"/>
  <c r="BI140" i="31"/>
  <c r="BH140" i="31"/>
  <c r="BG140" i="31"/>
  <c r="BE140" i="31"/>
  <c r="T140" i="31"/>
  <c r="R140" i="31"/>
  <c r="P140" i="31"/>
  <c r="BI139" i="31"/>
  <c r="BH139" i="31"/>
  <c r="BG139" i="31"/>
  <c r="BE139" i="31"/>
  <c r="T139" i="31"/>
  <c r="R139" i="31"/>
  <c r="P139" i="31"/>
  <c r="BI137" i="31"/>
  <c r="BH137" i="31"/>
  <c r="BG137" i="31"/>
  <c r="BE137" i="31"/>
  <c r="T137" i="31"/>
  <c r="R137" i="31"/>
  <c r="P137" i="31"/>
  <c r="BI136" i="31"/>
  <c r="BH136" i="31"/>
  <c r="BG136" i="31"/>
  <c r="BE136" i="31"/>
  <c r="T136" i="31"/>
  <c r="R136" i="31"/>
  <c r="P136" i="31"/>
  <c r="BI134" i="31"/>
  <c r="BH134" i="31"/>
  <c r="BG134" i="31"/>
  <c r="BE134" i="31"/>
  <c r="T134" i="31"/>
  <c r="R134" i="31"/>
  <c r="P134" i="31"/>
  <c r="BI133" i="31"/>
  <c r="BH133" i="31"/>
  <c r="BG133" i="31"/>
  <c r="BE133" i="31"/>
  <c r="T133" i="31"/>
  <c r="R133" i="31"/>
  <c r="P133" i="31"/>
  <c r="BI132" i="31"/>
  <c r="BH132" i="31"/>
  <c r="BG132" i="31"/>
  <c r="BE132" i="31"/>
  <c r="T132" i="31"/>
  <c r="R132" i="31"/>
  <c r="P132" i="31"/>
  <c r="BI131" i="31"/>
  <c r="BH131" i="31"/>
  <c r="BG131" i="31"/>
  <c r="BE131" i="31"/>
  <c r="T131" i="31"/>
  <c r="R131" i="31"/>
  <c r="P131" i="31"/>
  <c r="BI130" i="31"/>
  <c r="BH130" i="31"/>
  <c r="BG130" i="31"/>
  <c r="BE130" i="31"/>
  <c r="T130" i="31"/>
  <c r="R130" i="31"/>
  <c r="P130" i="31"/>
  <c r="BI129" i="31"/>
  <c r="BH129" i="31"/>
  <c r="BG129" i="31"/>
  <c r="BE129" i="31"/>
  <c r="T129" i="31"/>
  <c r="R129" i="31"/>
  <c r="P129" i="31"/>
  <c r="BI128" i="31"/>
  <c r="BH128" i="31"/>
  <c r="BG128" i="31"/>
  <c r="BE128" i="31"/>
  <c r="T128" i="31"/>
  <c r="R128" i="31"/>
  <c r="P128" i="31"/>
  <c r="J122" i="31"/>
  <c r="J121" i="31"/>
  <c r="F121" i="31"/>
  <c r="F119" i="31"/>
  <c r="E117" i="31"/>
  <c r="J94" i="31"/>
  <c r="J93" i="31"/>
  <c r="F93" i="31"/>
  <c r="F91" i="31"/>
  <c r="E89" i="31"/>
  <c r="J20" i="31"/>
  <c r="E20" i="31"/>
  <c r="F122" i="31"/>
  <c r="J19" i="31"/>
  <c r="J14" i="31"/>
  <c r="J119" i="31"/>
  <c r="E7" i="31"/>
  <c r="E113" i="31" s="1"/>
  <c r="J39" i="30"/>
  <c r="J38" i="30"/>
  <c r="AY124" i="1" s="1"/>
  <c r="J37" i="30"/>
  <c r="AX124" i="1" s="1"/>
  <c r="BI143" i="30"/>
  <c r="BH143" i="30"/>
  <c r="BG143" i="30"/>
  <c r="BE143" i="30"/>
  <c r="T143" i="30"/>
  <c r="T142" i="30"/>
  <c r="R143" i="30"/>
  <c r="R142" i="30" s="1"/>
  <c r="P143" i="30"/>
  <c r="P142" i="30"/>
  <c r="BI140" i="30"/>
  <c r="BH140" i="30"/>
  <c r="BG140" i="30"/>
  <c r="BE140" i="30"/>
  <c r="T140" i="30"/>
  <c r="R140" i="30"/>
  <c r="P140" i="30"/>
  <c r="BI139" i="30"/>
  <c r="BH139" i="30"/>
  <c r="BG139" i="30"/>
  <c r="BE139" i="30"/>
  <c r="T139" i="30"/>
  <c r="R139" i="30"/>
  <c r="P139" i="30"/>
  <c r="BI137" i="30"/>
  <c r="BH137" i="30"/>
  <c r="BG137" i="30"/>
  <c r="BE137" i="30"/>
  <c r="T137" i="30"/>
  <c r="R137" i="30"/>
  <c r="P137" i="30"/>
  <c r="BI136" i="30"/>
  <c r="BH136" i="30"/>
  <c r="BG136" i="30"/>
  <c r="BE136" i="30"/>
  <c r="T136" i="30"/>
  <c r="R136" i="30"/>
  <c r="P136" i="30"/>
  <c r="BI134" i="30"/>
  <c r="BH134" i="30"/>
  <c r="BG134" i="30"/>
  <c r="BE134" i="30"/>
  <c r="T134" i="30"/>
  <c r="R134" i="30"/>
  <c r="P134" i="30"/>
  <c r="BI133" i="30"/>
  <c r="BH133" i="30"/>
  <c r="BG133" i="30"/>
  <c r="BE133" i="30"/>
  <c r="T133" i="30"/>
  <c r="R133" i="30"/>
  <c r="P133" i="30"/>
  <c r="BI132" i="30"/>
  <c r="BH132" i="30"/>
  <c r="BG132" i="30"/>
  <c r="BE132" i="30"/>
  <c r="T132" i="30"/>
  <c r="R132" i="30"/>
  <c r="P132" i="30"/>
  <c r="BI131" i="30"/>
  <c r="BH131" i="30"/>
  <c r="BG131" i="30"/>
  <c r="BE131" i="30"/>
  <c r="T131" i="30"/>
  <c r="R131" i="30"/>
  <c r="P131" i="30"/>
  <c r="BI130" i="30"/>
  <c r="BH130" i="30"/>
  <c r="BG130" i="30"/>
  <c r="BE130" i="30"/>
  <c r="T130" i="30"/>
  <c r="R130" i="30"/>
  <c r="P130" i="30"/>
  <c r="BI129" i="30"/>
  <c r="BH129" i="30"/>
  <c r="BG129" i="30"/>
  <c r="BE129" i="30"/>
  <c r="T129" i="30"/>
  <c r="R129" i="30"/>
  <c r="P129" i="30"/>
  <c r="BI128" i="30"/>
  <c r="BH128" i="30"/>
  <c r="BG128" i="30"/>
  <c r="BE128" i="30"/>
  <c r="T128" i="30"/>
  <c r="R128" i="30"/>
  <c r="P128" i="30"/>
  <c r="J122" i="30"/>
  <c r="J121" i="30"/>
  <c r="F121" i="30"/>
  <c r="F119" i="30"/>
  <c r="E117" i="30"/>
  <c r="J94" i="30"/>
  <c r="J93" i="30"/>
  <c r="F93" i="30"/>
  <c r="F91" i="30"/>
  <c r="E89" i="30"/>
  <c r="J20" i="30"/>
  <c r="E20" i="30"/>
  <c r="F122" i="30"/>
  <c r="J19" i="30"/>
  <c r="J14" i="30"/>
  <c r="J119" i="30" s="1"/>
  <c r="E7" i="30"/>
  <c r="E113" i="30" s="1"/>
  <c r="J39" i="29"/>
  <c r="J38" i="29"/>
  <c r="AY123" i="1"/>
  <c r="J37" i="29"/>
  <c r="AX123" i="1"/>
  <c r="BI143" i="29"/>
  <c r="BH143" i="29"/>
  <c r="BG143" i="29"/>
  <c r="BE143" i="29"/>
  <c r="T143" i="29"/>
  <c r="T142" i="29" s="1"/>
  <c r="R143" i="29"/>
  <c r="R142" i="29"/>
  <c r="P143" i="29"/>
  <c r="P142" i="29"/>
  <c r="BI140" i="29"/>
  <c r="BH140" i="29"/>
  <c r="BG140" i="29"/>
  <c r="BE140" i="29"/>
  <c r="T140" i="29"/>
  <c r="R140" i="29"/>
  <c r="P140" i="29"/>
  <c r="BI139" i="29"/>
  <c r="BH139" i="29"/>
  <c r="BG139" i="29"/>
  <c r="BE139" i="29"/>
  <c r="T139" i="29"/>
  <c r="R139" i="29"/>
  <c r="P139" i="29"/>
  <c r="BI137" i="29"/>
  <c r="BH137" i="29"/>
  <c r="BG137" i="29"/>
  <c r="BE137" i="29"/>
  <c r="T137" i="29"/>
  <c r="R137" i="29"/>
  <c r="P137" i="29"/>
  <c r="BI136" i="29"/>
  <c r="BH136" i="29"/>
  <c r="BG136" i="29"/>
  <c r="BE136" i="29"/>
  <c r="T136" i="29"/>
  <c r="R136" i="29"/>
  <c r="P136" i="29"/>
  <c r="BI134" i="29"/>
  <c r="BH134" i="29"/>
  <c r="BG134" i="29"/>
  <c r="BE134" i="29"/>
  <c r="T134" i="29"/>
  <c r="R134" i="29"/>
  <c r="P134" i="29"/>
  <c r="BI133" i="29"/>
  <c r="BH133" i="29"/>
  <c r="BG133" i="29"/>
  <c r="BE133" i="29"/>
  <c r="T133" i="29"/>
  <c r="R133" i="29"/>
  <c r="P133" i="29"/>
  <c r="BI132" i="29"/>
  <c r="BH132" i="29"/>
  <c r="BG132" i="29"/>
  <c r="BE132" i="29"/>
  <c r="T132" i="29"/>
  <c r="R132" i="29"/>
  <c r="P132" i="29"/>
  <c r="BI131" i="29"/>
  <c r="BH131" i="29"/>
  <c r="BG131" i="29"/>
  <c r="BE131" i="29"/>
  <c r="T131" i="29"/>
  <c r="R131" i="29"/>
  <c r="P131" i="29"/>
  <c r="BI130" i="29"/>
  <c r="BH130" i="29"/>
  <c r="BG130" i="29"/>
  <c r="BE130" i="29"/>
  <c r="T130" i="29"/>
  <c r="R130" i="29"/>
  <c r="P130" i="29"/>
  <c r="BI129" i="29"/>
  <c r="BH129" i="29"/>
  <c r="BG129" i="29"/>
  <c r="BE129" i="29"/>
  <c r="T129" i="29"/>
  <c r="R129" i="29"/>
  <c r="P129" i="29"/>
  <c r="BI128" i="29"/>
  <c r="BH128" i="29"/>
  <c r="BG128" i="29"/>
  <c r="BE128" i="29"/>
  <c r="T128" i="29"/>
  <c r="R128" i="29"/>
  <c r="P128" i="29"/>
  <c r="J122" i="29"/>
  <c r="J121" i="29"/>
  <c r="F121" i="29"/>
  <c r="F119" i="29"/>
  <c r="E117" i="29"/>
  <c r="J94" i="29"/>
  <c r="J93" i="29"/>
  <c r="F93" i="29"/>
  <c r="F91" i="29"/>
  <c r="E89" i="29"/>
  <c r="J20" i="29"/>
  <c r="E20" i="29"/>
  <c r="F122" i="29"/>
  <c r="J19" i="29"/>
  <c r="J14" i="29"/>
  <c r="J119" i="29" s="1"/>
  <c r="E7" i="29"/>
  <c r="E113" i="29" s="1"/>
  <c r="J39" i="28"/>
  <c r="J38" i="28"/>
  <c r="AY122" i="1"/>
  <c r="J37" i="28"/>
  <c r="AX122" i="1"/>
  <c r="BI143" i="28"/>
  <c r="BH143" i="28"/>
  <c r="BG143" i="28"/>
  <c r="BE143" i="28"/>
  <c r="T143" i="28"/>
  <c r="T142" i="28"/>
  <c r="R143" i="28"/>
  <c r="R142" i="28"/>
  <c r="P143" i="28"/>
  <c r="P142" i="28"/>
  <c r="BI140" i="28"/>
  <c r="BH140" i="28"/>
  <c r="BG140" i="28"/>
  <c r="BE140" i="28"/>
  <c r="T140" i="28"/>
  <c r="R140" i="28"/>
  <c r="P140" i="28"/>
  <c r="BI139" i="28"/>
  <c r="BH139" i="28"/>
  <c r="BG139" i="28"/>
  <c r="BE139" i="28"/>
  <c r="T139" i="28"/>
  <c r="R139" i="28"/>
  <c r="P139" i="28"/>
  <c r="BI137" i="28"/>
  <c r="BH137" i="28"/>
  <c r="BG137" i="28"/>
  <c r="BE137" i="28"/>
  <c r="T137" i="28"/>
  <c r="R137" i="28"/>
  <c r="P137" i="28"/>
  <c r="BI136" i="28"/>
  <c r="BH136" i="28"/>
  <c r="BG136" i="28"/>
  <c r="BE136" i="28"/>
  <c r="T136" i="28"/>
  <c r="R136" i="28"/>
  <c r="P136" i="28"/>
  <c r="BI134" i="28"/>
  <c r="BH134" i="28"/>
  <c r="BG134" i="28"/>
  <c r="BE134" i="28"/>
  <c r="T134" i="28"/>
  <c r="R134" i="28"/>
  <c r="P134" i="28"/>
  <c r="BI133" i="28"/>
  <c r="BH133" i="28"/>
  <c r="BG133" i="28"/>
  <c r="BE133" i="28"/>
  <c r="T133" i="28"/>
  <c r="R133" i="28"/>
  <c r="P133" i="28"/>
  <c r="BI132" i="28"/>
  <c r="BH132" i="28"/>
  <c r="BG132" i="28"/>
  <c r="BE132" i="28"/>
  <c r="T132" i="28"/>
  <c r="R132" i="28"/>
  <c r="P132" i="28"/>
  <c r="BI131" i="28"/>
  <c r="BH131" i="28"/>
  <c r="BG131" i="28"/>
  <c r="BE131" i="28"/>
  <c r="T131" i="28"/>
  <c r="R131" i="28"/>
  <c r="P131" i="28"/>
  <c r="BI130" i="28"/>
  <c r="BH130" i="28"/>
  <c r="BG130" i="28"/>
  <c r="BE130" i="28"/>
  <c r="T130" i="28"/>
  <c r="R130" i="28"/>
  <c r="P130" i="28"/>
  <c r="BI129" i="28"/>
  <c r="BH129" i="28"/>
  <c r="BG129" i="28"/>
  <c r="BE129" i="28"/>
  <c r="T129" i="28"/>
  <c r="R129" i="28"/>
  <c r="P129" i="28"/>
  <c r="BI128" i="28"/>
  <c r="BH128" i="28"/>
  <c r="BG128" i="28"/>
  <c r="BE128" i="28"/>
  <c r="T128" i="28"/>
  <c r="R128" i="28"/>
  <c r="P128" i="28"/>
  <c r="J122" i="28"/>
  <c r="J121" i="28"/>
  <c r="F121" i="28"/>
  <c r="F119" i="28"/>
  <c r="E117" i="28"/>
  <c r="J94" i="28"/>
  <c r="J93" i="28"/>
  <c r="F93" i="28"/>
  <c r="F91" i="28"/>
  <c r="E89" i="28"/>
  <c r="J20" i="28"/>
  <c r="E20" i="28"/>
  <c r="F122" i="28" s="1"/>
  <c r="J19" i="28"/>
  <c r="J14" i="28"/>
  <c r="J119" i="28" s="1"/>
  <c r="E7" i="28"/>
  <c r="E113" i="28" s="1"/>
  <c r="J39" i="27"/>
  <c r="J38" i="27"/>
  <c r="AY121" i="1"/>
  <c r="J37" i="27"/>
  <c r="AX121" i="1"/>
  <c r="BI143" i="27"/>
  <c r="BH143" i="27"/>
  <c r="BG143" i="27"/>
  <c r="BE143" i="27"/>
  <c r="T143" i="27"/>
  <c r="T142" i="27"/>
  <c r="R143" i="27"/>
  <c r="R142" i="27"/>
  <c r="P143" i="27"/>
  <c r="P142" i="27"/>
  <c r="BI140" i="27"/>
  <c r="BH140" i="27"/>
  <c r="BG140" i="27"/>
  <c r="BE140" i="27"/>
  <c r="T140" i="27"/>
  <c r="R140" i="27"/>
  <c r="P140" i="27"/>
  <c r="BI139" i="27"/>
  <c r="BH139" i="27"/>
  <c r="BG139" i="27"/>
  <c r="BE139" i="27"/>
  <c r="T139" i="27"/>
  <c r="R139" i="27"/>
  <c r="P139" i="27"/>
  <c r="BI137" i="27"/>
  <c r="BH137" i="27"/>
  <c r="BG137" i="27"/>
  <c r="BE137" i="27"/>
  <c r="T137" i="27"/>
  <c r="R137" i="27"/>
  <c r="P137" i="27"/>
  <c r="BI136" i="27"/>
  <c r="BH136" i="27"/>
  <c r="BG136" i="27"/>
  <c r="BE136" i="27"/>
  <c r="T136" i="27"/>
  <c r="R136" i="27"/>
  <c r="P136" i="27"/>
  <c r="BI134" i="27"/>
  <c r="BH134" i="27"/>
  <c r="BG134" i="27"/>
  <c r="BE134" i="27"/>
  <c r="T134" i="27"/>
  <c r="R134" i="27"/>
  <c r="P134" i="27"/>
  <c r="BI133" i="27"/>
  <c r="BH133" i="27"/>
  <c r="BG133" i="27"/>
  <c r="BE133" i="27"/>
  <c r="T133" i="27"/>
  <c r="R133" i="27"/>
  <c r="P133" i="27"/>
  <c r="BI132" i="27"/>
  <c r="BH132" i="27"/>
  <c r="BG132" i="27"/>
  <c r="BE132" i="27"/>
  <c r="T132" i="27"/>
  <c r="R132" i="27"/>
  <c r="P132" i="27"/>
  <c r="BI131" i="27"/>
  <c r="BH131" i="27"/>
  <c r="BG131" i="27"/>
  <c r="BE131" i="27"/>
  <c r="T131" i="27"/>
  <c r="R131" i="27"/>
  <c r="P131" i="27"/>
  <c r="BI130" i="27"/>
  <c r="BH130" i="27"/>
  <c r="BG130" i="27"/>
  <c r="BE130" i="27"/>
  <c r="T130" i="27"/>
  <c r="R130" i="27"/>
  <c r="P130" i="27"/>
  <c r="BI129" i="27"/>
  <c r="BH129" i="27"/>
  <c r="BG129" i="27"/>
  <c r="BE129" i="27"/>
  <c r="T129" i="27"/>
  <c r="R129" i="27"/>
  <c r="P129" i="27"/>
  <c r="BI128" i="27"/>
  <c r="BH128" i="27"/>
  <c r="BG128" i="27"/>
  <c r="BE128" i="27"/>
  <c r="T128" i="27"/>
  <c r="R128" i="27"/>
  <c r="P128" i="27"/>
  <c r="J122" i="27"/>
  <c r="J121" i="27"/>
  <c r="F121" i="27"/>
  <c r="F119" i="27"/>
  <c r="E117" i="27"/>
  <c r="J94" i="27"/>
  <c r="J93" i="27"/>
  <c r="F93" i="27"/>
  <c r="F91" i="27"/>
  <c r="E89" i="27"/>
  <c r="J20" i="27"/>
  <c r="E20" i="27"/>
  <c r="F122" i="27"/>
  <c r="J19" i="27"/>
  <c r="J14" i="27"/>
  <c r="J91" i="27"/>
  <c r="E7" i="27"/>
  <c r="E113" i="27" s="1"/>
  <c r="J39" i="26"/>
  <c r="J38" i="26"/>
  <c r="AY120" i="1"/>
  <c r="J37" i="26"/>
  <c r="AX120" i="1" s="1"/>
  <c r="BI143" i="26"/>
  <c r="BH143" i="26"/>
  <c r="BG143" i="26"/>
  <c r="BE143" i="26"/>
  <c r="T143" i="26"/>
  <c r="T142" i="26"/>
  <c r="R143" i="26"/>
  <c r="R142" i="26"/>
  <c r="P143" i="26"/>
  <c r="P142" i="26"/>
  <c r="BI140" i="26"/>
  <c r="BH140" i="26"/>
  <c r="BG140" i="26"/>
  <c r="BE140" i="26"/>
  <c r="T140" i="26"/>
  <c r="R140" i="26"/>
  <c r="P140" i="26"/>
  <c r="BI139" i="26"/>
  <c r="BH139" i="26"/>
  <c r="BG139" i="26"/>
  <c r="BE139" i="26"/>
  <c r="T139" i="26"/>
  <c r="R139" i="26"/>
  <c r="P139" i="26"/>
  <c r="BI137" i="26"/>
  <c r="BH137" i="26"/>
  <c r="BG137" i="26"/>
  <c r="BE137" i="26"/>
  <c r="T137" i="26"/>
  <c r="R137" i="26"/>
  <c r="P137" i="26"/>
  <c r="BI136" i="26"/>
  <c r="BH136" i="26"/>
  <c r="BG136" i="26"/>
  <c r="BE136" i="26"/>
  <c r="T136" i="26"/>
  <c r="R136" i="26"/>
  <c r="P136" i="26"/>
  <c r="BI134" i="26"/>
  <c r="BH134" i="26"/>
  <c r="BG134" i="26"/>
  <c r="BE134" i="26"/>
  <c r="T134" i="26"/>
  <c r="R134" i="26"/>
  <c r="P134" i="26"/>
  <c r="BI133" i="26"/>
  <c r="BH133" i="26"/>
  <c r="BG133" i="26"/>
  <c r="BE133" i="26"/>
  <c r="T133" i="26"/>
  <c r="R133" i="26"/>
  <c r="P133" i="26"/>
  <c r="BI132" i="26"/>
  <c r="BH132" i="26"/>
  <c r="BG132" i="26"/>
  <c r="BE132" i="26"/>
  <c r="T132" i="26"/>
  <c r="R132" i="26"/>
  <c r="P132" i="26"/>
  <c r="BI131" i="26"/>
  <c r="BH131" i="26"/>
  <c r="BG131" i="26"/>
  <c r="BE131" i="26"/>
  <c r="T131" i="26"/>
  <c r="R131" i="26"/>
  <c r="P131" i="26"/>
  <c r="BI130" i="26"/>
  <c r="BH130" i="26"/>
  <c r="BG130" i="26"/>
  <c r="BE130" i="26"/>
  <c r="T130" i="26"/>
  <c r="R130" i="26"/>
  <c r="P130" i="26"/>
  <c r="BI129" i="26"/>
  <c r="BH129" i="26"/>
  <c r="BG129" i="26"/>
  <c r="BE129" i="26"/>
  <c r="T129" i="26"/>
  <c r="R129" i="26"/>
  <c r="P129" i="26"/>
  <c r="BI128" i="26"/>
  <c r="BH128" i="26"/>
  <c r="BG128" i="26"/>
  <c r="BE128" i="26"/>
  <c r="T128" i="26"/>
  <c r="R128" i="26"/>
  <c r="P128" i="26"/>
  <c r="J122" i="26"/>
  <c r="J121" i="26"/>
  <c r="F121" i="26"/>
  <c r="F119" i="26"/>
  <c r="E117" i="26"/>
  <c r="J94" i="26"/>
  <c r="J93" i="26"/>
  <c r="F93" i="26"/>
  <c r="F91" i="26"/>
  <c r="E89" i="26"/>
  <c r="J20" i="26"/>
  <c r="E20" i="26"/>
  <c r="F94" i="26"/>
  <c r="J19" i="26"/>
  <c r="J14" i="26"/>
  <c r="J119" i="26" s="1"/>
  <c r="E7" i="26"/>
  <c r="E85" i="26" s="1"/>
  <c r="J39" i="25"/>
  <c r="J38" i="25"/>
  <c r="AY119" i="1" s="1"/>
  <c r="J37" i="25"/>
  <c r="AX119" i="1"/>
  <c r="BI143" i="25"/>
  <c r="BH143" i="25"/>
  <c r="BG143" i="25"/>
  <c r="BE143" i="25"/>
  <c r="T143" i="25"/>
  <c r="T142" i="25"/>
  <c r="R143" i="25"/>
  <c r="R142" i="25"/>
  <c r="P143" i="25"/>
  <c r="P142" i="25" s="1"/>
  <c r="BI140" i="25"/>
  <c r="BH140" i="25"/>
  <c r="BG140" i="25"/>
  <c r="BE140" i="25"/>
  <c r="T140" i="25"/>
  <c r="R140" i="25"/>
  <c r="P140" i="25"/>
  <c r="BI139" i="25"/>
  <c r="BH139" i="25"/>
  <c r="BG139" i="25"/>
  <c r="BE139" i="25"/>
  <c r="T139" i="25"/>
  <c r="R139" i="25"/>
  <c r="P139" i="25"/>
  <c r="BI137" i="25"/>
  <c r="BH137" i="25"/>
  <c r="BG137" i="25"/>
  <c r="BE137" i="25"/>
  <c r="T137" i="25"/>
  <c r="R137" i="25"/>
  <c r="P137" i="25"/>
  <c r="BI136" i="25"/>
  <c r="BH136" i="25"/>
  <c r="BG136" i="25"/>
  <c r="BE136" i="25"/>
  <c r="T136" i="25"/>
  <c r="R136" i="25"/>
  <c r="P136" i="25"/>
  <c r="BI134" i="25"/>
  <c r="BH134" i="25"/>
  <c r="BG134" i="25"/>
  <c r="BE134" i="25"/>
  <c r="T134" i="25"/>
  <c r="R134" i="25"/>
  <c r="P134" i="25"/>
  <c r="BI133" i="25"/>
  <c r="BH133" i="25"/>
  <c r="BG133" i="25"/>
  <c r="BE133" i="25"/>
  <c r="T133" i="25"/>
  <c r="R133" i="25"/>
  <c r="P133" i="25"/>
  <c r="BI132" i="25"/>
  <c r="BH132" i="25"/>
  <c r="BG132" i="25"/>
  <c r="BE132" i="25"/>
  <c r="T132" i="25"/>
  <c r="R132" i="25"/>
  <c r="P132" i="25"/>
  <c r="BI131" i="25"/>
  <c r="BH131" i="25"/>
  <c r="BG131" i="25"/>
  <c r="BE131" i="25"/>
  <c r="T131" i="25"/>
  <c r="R131" i="25"/>
  <c r="P131" i="25"/>
  <c r="BI130" i="25"/>
  <c r="BH130" i="25"/>
  <c r="BG130" i="25"/>
  <c r="BE130" i="25"/>
  <c r="T130" i="25"/>
  <c r="R130" i="25"/>
  <c r="P130" i="25"/>
  <c r="BI129" i="25"/>
  <c r="BH129" i="25"/>
  <c r="BG129" i="25"/>
  <c r="BE129" i="25"/>
  <c r="T129" i="25"/>
  <c r="R129" i="25"/>
  <c r="P129" i="25"/>
  <c r="BI128" i="25"/>
  <c r="BH128" i="25"/>
  <c r="BG128" i="25"/>
  <c r="BE128" i="25"/>
  <c r="T128" i="25"/>
  <c r="R128" i="25"/>
  <c r="P128" i="25"/>
  <c r="J122" i="25"/>
  <c r="J121" i="25"/>
  <c r="F121" i="25"/>
  <c r="F119" i="25"/>
  <c r="E117" i="25"/>
  <c r="J94" i="25"/>
  <c r="J93" i="25"/>
  <c r="F93" i="25"/>
  <c r="F91" i="25"/>
  <c r="E89" i="25"/>
  <c r="J20" i="25"/>
  <c r="E20" i="25"/>
  <c r="F122" i="25"/>
  <c r="J19" i="25"/>
  <c r="J14" i="25"/>
  <c r="J119" i="25"/>
  <c r="E7" i="25"/>
  <c r="E113" i="25" s="1"/>
  <c r="J39" i="24"/>
  <c r="J38" i="24"/>
  <c r="AY118" i="1"/>
  <c r="J37" i="24"/>
  <c r="AX118" i="1" s="1"/>
  <c r="BI143" i="24"/>
  <c r="BH143" i="24"/>
  <c r="BG143" i="24"/>
  <c r="BE143" i="24"/>
  <c r="T143" i="24"/>
  <c r="T142" i="24"/>
  <c r="R143" i="24"/>
  <c r="R142" i="24" s="1"/>
  <c r="P143" i="24"/>
  <c r="P142" i="24" s="1"/>
  <c r="BI140" i="24"/>
  <c r="BH140" i="24"/>
  <c r="BG140" i="24"/>
  <c r="BE140" i="24"/>
  <c r="T140" i="24"/>
  <c r="R140" i="24"/>
  <c r="P140" i="24"/>
  <c r="BI139" i="24"/>
  <c r="BH139" i="24"/>
  <c r="BG139" i="24"/>
  <c r="BE139" i="24"/>
  <c r="T139" i="24"/>
  <c r="R139" i="24"/>
  <c r="P139" i="24"/>
  <c r="BI137" i="24"/>
  <c r="BH137" i="24"/>
  <c r="BG137" i="24"/>
  <c r="BE137" i="24"/>
  <c r="T137" i="24"/>
  <c r="R137" i="24"/>
  <c r="P137" i="24"/>
  <c r="BI136" i="24"/>
  <c r="BH136" i="24"/>
  <c r="BG136" i="24"/>
  <c r="BE136" i="24"/>
  <c r="T136" i="24"/>
  <c r="R136" i="24"/>
  <c r="P136" i="24"/>
  <c r="BI134" i="24"/>
  <c r="BH134" i="24"/>
  <c r="BG134" i="24"/>
  <c r="BE134" i="24"/>
  <c r="T134" i="24"/>
  <c r="R134" i="24"/>
  <c r="P134" i="24"/>
  <c r="BI133" i="24"/>
  <c r="BH133" i="24"/>
  <c r="BG133" i="24"/>
  <c r="BE133" i="24"/>
  <c r="T133" i="24"/>
  <c r="R133" i="24"/>
  <c r="P133" i="24"/>
  <c r="BI132" i="24"/>
  <c r="BH132" i="24"/>
  <c r="BG132" i="24"/>
  <c r="BE132" i="24"/>
  <c r="T132" i="24"/>
  <c r="R132" i="24"/>
  <c r="P132" i="24"/>
  <c r="BI131" i="24"/>
  <c r="BH131" i="24"/>
  <c r="BG131" i="24"/>
  <c r="BE131" i="24"/>
  <c r="T131" i="24"/>
  <c r="R131" i="24"/>
  <c r="P131" i="24"/>
  <c r="BI130" i="24"/>
  <c r="BH130" i="24"/>
  <c r="BG130" i="24"/>
  <c r="BE130" i="24"/>
  <c r="T130" i="24"/>
  <c r="R130" i="24"/>
  <c r="P130" i="24"/>
  <c r="BI129" i="24"/>
  <c r="BH129" i="24"/>
  <c r="BG129" i="24"/>
  <c r="BE129" i="24"/>
  <c r="T129" i="24"/>
  <c r="R129" i="24"/>
  <c r="P129" i="24"/>
  <c r="BI128" i="24"/>
  <c r="BH128" i="24"/>
  <c r="BG128" i="24"/>
  <c r="BE128" i="24"/>
  <c r="T128" i="24"/>
  <c r="R128" i="24"/>
  <c r="P128" i="24"/>
  <c r="J122" i="24"/>
  <c r="J121" i="24"/>
  <c r="F121" i="24"/>
  <c r="F119" i="24"/>
  <c r="E117" i="24"/>
  <c r="J94" i="24"/>
  <c r="J93" i="24"/>
  <c r="F93" i="24"/>
  <c r="F91" i="24"/>
  <c r="E89" i="24"/>
  <c r="J20" i="24"/>
  <c r="E20" i="24"/>
  <c r="F122" i="24"/>
  <c r="J19" i="24"/>
  <c r="J14" i="24"/>
  <c r="J91" i="24" s="1"/>
  <c r="E7" i="24"/>
  <c r="E113" i="24" s="1"/>
  <c r="J39" i="23"/>
  <c r="J38" i="23"/>
  <c r="AY117" i="1"/>
  <c r="J37" i="23"/>
  <c r="AX117" i="1"/>
  <c r="BI143" i="23"/>
  <c r="BH143" i="23"/>
  <c r="BG143" i="23"/>
  <c r="BE143" i="23"/>
  <c r="T143" i="23"/>
  <c r="T142" i="23"/>
  <c r="R143" i="23"/>
  <c r="R142" i="23" s="1"/>
  <c r="P143" i="23"/>
  <c r="P142" i="23"/>
  <c r="BI140" i="23"/>
  <c r="BH140" i="23"/>
  <c r="BG140" i="23"/>
  <c r="BE140" i="23"/>
  <c r="T140" i="23"/>
  <c r="R140" i="23"/>
  <c r="P140" i="23"/>
  <c r="BI139" i="23"/>
  <c r="BH139" i="23"/>
  <c r="BG139" i="23"/>
  <c r="BE139" i="23"/>
  <c r="T139" i="23"/>
  <c r="R139" i="23"/>
  <c r="P139" i="23"/>
  <c r="BI137" i="23"/>
  <c r="BH137" i="23"/>
  <c r="BG137" i="23"/>
  <c r="BE137" i="23"/>
  <c r="T137" i="23"/>
  <c r="R137" i="23"/>
  <c r="P137" i="23"/>
  <c r="BI136" i="23"/>
  <c r="BH136" i="23"/>
  <c r="BG136" i="23"/>
  <c r="BE136" i="23"/>
  <c r="T136" i="23"/>
  <c r="R136" i="23"/>
  <c r="P136" i="23"/>
  <c r="BI134" i="23"/>
  <c r="BH134" i="23"/>
  <c r="BG134" i="23"/>
  <c r="BE134" i="23"/>
  <c r="T134" i="23"/>
  <c r="R134" i="23"/>
  <c r="P134" i="23"/>
  <c r="BI133" i="23"/>
  <c r="BH133" i="23"/>
  <c r="BG133" i="23"/>
  <c r="BE133" i="23"/>
  <c r="T133" i="23"/>
  <c r="R133" i="23"/>
  <c r="P133" i="23"/>
  <c r="BI132" i="23"/>
  <c r="BH132" i="23"/>
  <c r="BG132" i="23"/>
  <c r="BE132" i="23"/>
  <c r="T132" i="23"/>
  <c r="R132" i="23"/>
  <c r="P132" i="23"/>
  <c r="BI131" i="23"/>
  <c r="BH131" i="23"/>
  <c r="BG131" i="23"/>
  <c r="BE131" i="23"/>
  <c r="T131" i="23"/>
  <c r="R131" i="23"/>
  <c r="P131" i="23"/>
  <c r="BI130" i="23"/>
  <c r="BH130" i="23"/>
  <c r="BG130" i="23"/>
  <c r="BE130" i="23"/>
  <c r="T130" i="23"/>
  <c r="R130" i="23"/>
  <c r="P130" i="23"/>
  <c r="BI129" i="23"/>
  <c r="BH129" i="23"/>
  <c r="BG129" i="23"/>
  <c r="BE129" i="23"/>
  <c r="T129" i="23"/>
  <c r="R129" i="23"/>
  <c r="P129" i="23"/>
  <c r="BI128" i="23"/>
  <c r="BH128" i="23"/>
  <c r="BG128" i="23"/>
  <c r="BE128" i="23"/>
  <c r="T128" i="23"/>
  <c r="R128" i="23"/>
  <c r="P128" i="23"/>
  <c r="J122" i="23"/>
  <c r="J121" i="23"/>
  <c r="F121" i="23"/>
  <c r="F119" i="23"/>
  <c r="E117" i="23"/>
  <c r="J94" i="23"/>
  <c r="J93" i="23"/>
  <c r="F93" i="23"/>
  <c r="F91" i="23"/>
  <c r="E89" i="23"/>
  <c r="J20" i="23"/>
  <c r="E20" i="23"/>
  <c r="F122" i="23"/>
  <c r="J19" i="23"/>
  <c r="J14" i="23"/>
  <c r="J119" i="23"/>
  <c r="E7" i="23"/>
  <c r="E113" i="23" s="1"/>
  <c r="J39" i="22"/>
  <c r="J38" i="22"/>
  <c r="AY116" i="1"/>
  <c r="J37" i="22"/>
  <c r="AX116" i="1"/>
  <c r="BI143" i="22"/>
  <c r="BH143" i="22"/>
  <c r="BG143" i="22"/>
  <c r="BE143" i="22"/>
  <c r="T143" i="22"/>
  <c r="T142" i="22" s="1"/>
  <c r="R143" i="22"/>
  <c r="R142" i="22" s="1"/>
  <c r="P143" i="22"/>
  <c r="P142" i="22"/>
  <c r="BI140" i="22"/>
  <c r="BH140" i="22"/>
  <c r="BG140" i="22"/>
  <c r="BE140" i="22"/>
  <c r="T140" i="22"/>
  <c r="R140" i="22"/>
  <c r="P140" i="22"/>
  <c r="BI139" i="22"/>
  <c r="BH139" i="22"/>
  <c r="BG139" i="22"/>
  <c r="BE139" i="22"/>
  <c r="T139" i="22"/>
  <c r="R139" i="22"/>
  <c r="P139" i="22"/>
  <c r="BI137" i="22"/>
  <c r="BH137" i="22"/>
  <c r="BG137" i="22"/>
  <c r="BE137" i="22"/>
  <c r="T137" i="22"/>
  <c r="R137" i="22"/>
  <c r="P137" i="22"/>
  <c r="BI136" i="22"/>
  <c r="BH136" i="22"/>
  <c r="BG136" i="22"/>
  <c r="BE136" i="22"/>
  <c r="T136" i="22"/>
  <c r="R136" i="22"/>
  <c r="P136" i="22"/>
  <c r="BI134" i="22"/>
  <c r="BH134" i="22"/>
  <c r="BG134" i="22"/>
  <c r="BE134" i="22"/>
  <c r="T134" i="22"/>
  <c r="R134" i="22"/>
  <c r="P134" i="22"/>
  <c r="BI133" i="22"/>
  <c r="BH133" i="22"/>
  <c r="BG133" i="22"/>
  <c r="BE133" i="22"/>
  <c r="T133" i="22"/>
  <c r="R133" i="22"/>
  <c r="P133" i="22"/>
  <c r="BI132" i="22"/>
  <c r="BH132" i="22"/>
  <c r="BG132" i="22"/>
  <c r="BE132" i="22"/>
  <c r="T132" i="22"/>
  <c r="R132" i="22"/>
  <c r="P132" i="22"/>
  <c r="BI131" i="22"/>
  <c r="BH131" i="22"/>
  <c r="BG131" i="22"/>
  <c r="BE131" i="22"/>
  <c r="T131" i="22"/>
  <c r="R131" i="22"/>
  <c r="P131" i="22"/>
  <c r="BI130" i="22"/>
  <c r="BH130" i="22"/>
  <c r="BG130" i="22"/>
  <c r="BE130" i="22"/>
  <c r="T130" i="22"/>
  <c r="R130" i="22"/>
  <c r="P130" i="22"/>
  <c r="BI129" i="22"/>
  <c r="BH129" i="22"/>
  <c r="BG129" i="22"/>
  <c r="BE129" i="22"/>
  <c r="T129" i="22"/>
  <c r="R129" i="22"/>
  <c r="P129" i="22"/>
  <c r="BI128" i="22"/>
  <c r="BH128" i="22"/>
  <c r="BG128" i="22"/>
  <c r="BE128" i="22"/>
  <c r="T128" i="22"/>
  <c r="R128" i="22"/>
  <c r="P128" i="22"/>
  <c r="J122" i="22"/>
  <c r="J121" i="22"/>
  <c r="F121" i="22"/>
  <c r="F119" i="22"/>
  <c r="E117" i="22"/>
  <c r="J94" i="22"/>
  <c r="J93" i="22"/>
  <c r="F93" i="22"/>
  <c r="F91" i="22"/>
  <c r="E89" i="22"/>
  <c r="J20" i="22"/>
  <c r="E20" i="22"/>
  <c r="F94" i="22" s="1"/>
  <c r="J19" i="22"/>
  <c r="J14" i="22"/>
  <c r="J91" i="22"/>
  <c r="E7" i="22"/>
  <c r="E85" i="22"/>
  <c r="J39" i="21"/>
  <c r="J38" i="21"/>
  <c r="AY115" i="1"/>
  <c r="J37" i="21"/>
  <c r="AX115" i="1"/>
  <c r="BI143" i="21"/>
  <c r="BH143" i="21"/>
  <c r="BG143" i="21"/>
  <c r="BE143" i="21"/>
  <c r="T143" i="21"/>
  <c r="T142" i="21" s="1"/>
  <c r="R143" i="21"/>
  <c r="R142" i="21"/>
  <c r="P143" i="21"/>
  <c r="P142" i="21"/>
  <c r="BI140" i="21"/>
  <c r="BH140" i="21"/>
  <c r="BG140" i="21"/>
  <c r="BE140" i="21"/>
  <c r="T140" i="21"/>
  <c r="R140" i="21"/>
  <c r="P140" i="21"/>
  <c r="BI139" i="21"/>
  <c r="BH139" i="21"/>
  <c r="BG139" i="21"/>
  <c r="BE139" i="21"/>
  <c r="T139" i="21"/>
  <c r="R139" i="21"/>
  <c r="P139" i="21"/>
  <c r="BI137" i="21"/>
  <c r="BH137" i="21"/>
  <c r="BG137" i="21"/>
  <c r="BE137" i="21"/>
  <c r="T137" i="21"/>
  <c r="R137" i="21"/>
  <c r="P137" i="21"/>
  <c r="BI136" i="21"/>
  <c r="BH136" i="21"/>
  <c r="BG136" i="21"/>
  <c r="BE136" i="21"/>
  <c r="T136" i="21"/>
  <c r="R136" i="21"/>
  <c r="P136" i="21"/>
  <c r="BI134" i="21"/>
  <c r="BH134" i="21"/>
  <c r="BG134" i="21"/>
  <c r="BE134" i="21"/>
  <c r="T134" i="21"/>
  <c r="R134" i="21"/>
  <c r="P134" i="21"/>
  <c r="BI133" i="21"/>
  <c r="BH133" i="21"/>
  <c r="BG133" i="21"/>
  <c r="BE133" i="21"/>
  <c r="T133" i="21"/>
  <c r="R133" i="21"/>
  <c r="P133" i="21"/>
  <c r="BI132" i="21"/>
  <c r="BH132" i="21"/>
  <c r="BG132" i="21"/>
  <c r="BE132" i="21"/>
  <c r="T132" i="21"/>
  <c r="R132" i="21"/>
  <c r="P132" i="21"/>
  <c r="BI131" i="21"/>
  <c r="BH131" i="21"/>
  <c r="BG131" i="21"/>
  <c r="BE131" i="21"/>
  <c r="T131" i="21"/>
  <c r="R131" i="21"/>
  <c r="P131" i="21"/>
  <c r="BI130" i="21"/>
  <c r="BH130" i="21"/>
  <c r="BG130" i="21"/>
  <c r="BE130" i="21"/>
  <c r="T130" i="21"/>
  <c r="R130" i="21"/>
  <c r="P130" i="21"/>
  <c r="BI129" i="21"/>
  <c r="BH129" i="21"/>
  <c r="BG129" i="21"/>
  <c r="BE129" i="21"/>
  <c r="T129" i="21"/>
  <c r="R129" i="21"/>
  <c r="P129" i="21"/>
  <c r="BI128" i="21"/>
  <c r="BH128" i="21"/>
  <c r="BG128" i="21"/>
  <c r="BE128" i="21"/>
  <c r="T128" i="21"/>
  <c r="R128" i="21"/>
  <c r="P128" i="21"/>
  <c r="J122" i="21"/>
  <c r="J121" i="21"/>
  <c r="F121" i="21"/>
  <c r="F119" i="21"/>
  <c r="E117" i="21"/>
  <c r="J94" i="21"/>
  <c r="J93" i="21"/>
  <c r="F93" i="21"/>
  <c r="F91" i="21"/>
  <c r="E89" i="21"/>
  <c r="J20" i="21"/>
  <c r="E20" i="21"/>
  <c r="F94" i="21" s="1"/>
  <c r="J19" i="21"/>
  <c r="J14" i="21"/>
  <c r="J91" i="21"/>
  <c r="E7" i="21"/>
  <c r="E85" i="21" s="1"/>
  <c r="J39" i="20"/>
  <c r="J38" i="20"/>
  <c r="AY114" i="1"/>
  <c r="J37" i="20"/>
  <c r="AX114" i="1"/>
  <c r="BI130" i="20"/>
  <c r="BH130" i="20"/>
  <c r="BG130" i="20"/>
  <c r="BE130" i="20"/>
  <c r="T130" i="20"/>
  <c r="T129" i="20"/>
  <c r="R130" i="20"/>
  <c r="R129" i="20"/>
  <c r="P130" i="20"/>
  <c r="P129" i="20"/>
  <c r="BI127" i="20"/>
  <c r="BH127" i="20"/>
  <c r="BG127" i="20"/>
  <c r="BE127" i="20"/>
  <c r="T127" i="20"/>
  <c r="R127" i="20"/>
  <c r="P127" i="20"/>
  <c r="BI126" i="20"/>
  <c r="BH126" i="20"/>
  <c r="BG126" i="20"/>
  <c r="BE126" i="20"/>
  <c r="T126" i="20"/>
  <c r="R126" i="20"/>
  <c r="P126" i="20"/>
  <c r="J120" i="20"/>
  <c r="J119" i="20"/>
  <c r="F119" i="20"/>
  <c r="F117" i="20"/>
  <c r="E115" i="20"/>
  <c r="J94" i="20"/>
  <c r="J93" i="20"/>
  <c r="F93" i="20"/>
  <c r="F91" i="20"/>
  <c r="E89" i="20"/>
  <c r="J20" i="20"/>
  <c r="E20" i="20"/>
  <c r="F120" i="20"/>
  <c r="J19" i="20"/>
  <c r="J14" i="20"/>
  <c r="J91" i="20" s="1"/>
  <c r="E7" i="20"/>
  <c r="E85" i="20" s="1"/>
  <c r="J39" i="19"/>
  <c r="J38" i="19"/>
  <c r="AY113" i="1"/>
  <c r="J37" i="19"/>
  <c r="AX113" i="1" s="1"/>
  <c r="BI130" i="19"/>
  <c r="BH130" i="19"/>
  <c r="BG130" i="19"/>
  <c r="BE130" i="19"/>
  <c r="T130" i="19"/>
  <c r="T129" i="19"/>
  <c r="R130" i="19"/>
  <c r="R129" i="19" s="1"/>
  <c r="P130" i="19"/>
  <c r="P129" i="19"/>
  <c r="BI127" i="19"/>
  <c r="BH127" i="19"/>
  <c r="BG127" i="19"/>
  <c r="BE127" i="19"/>
  <c r="T127" i="19"/>
  <c r="R127" i="19"/>
  <c r="P127" i="19"/>
  <c r="BI126" i="19"/>
  <c r="BH126" i="19"/>
  <c r="BG126" i="19"/>
  <c r="BE126" i="19"/>
  <c r="T126" i="19"/>
  <c r="R126" i="19"/>
  <c r="P126" i="19"/>
  <c r="J120" i="19"/>
  <c r="J119" i="19"/>
  <c r="F119" i="19"/>
  <c r="F117" i="19"/>
  <c r="E115" i="19"/>
  <c r="J94" i="19"/>
  <c r="J93" i="19"/>
  <c r="F93" i="19"/>
  <c r="F91" i="19"/>
  <c r="E89" i="19"/>
  <c r="J20" i="19"/>
  <c r="E20" i="19"/>
  <c r="F94" i="19" s="1"/>
  <c r="J19" i="19"/>
  <c r="J14" i="19"/>
  <c r="J117" i="19"/>
  <c r="E7" i="19"/>
  <c r="E111" i="19" s="1"/>
  <c r="J39" i="18"/>
  <c r="J38" i="18"/>
  <c r="AY112" i="1"/>
  <c r="J37" i="18"/>
  <c r="AX112" i="1"/>
  <c r="BI130" i="18"/>
  <c r="BH130" i="18"/>
  <c r="BG130" i="18"/>
  <c r="BE130" i="18"/>
  <c r="T130" i="18"/>
  <c r="T129" i="18" s="1"/>
  <c r="R130" i="18"/>
  <c r="R129" i="18"/>
  <c r="P130" i="18"/>
  <c r="P129" i="18"/>
  <c r="BI127" i="18"/>
  <c r="BH127" i="18"/>
  <c r="BG127" i="18"/>
  <c r="BE127" i="18"/>
  <c r="T127" i="18"/>
  <c r="R127" i="18"/>
  <c r="P127" i="18"/>
  <c r="BI126" i="18"/>
  <c r="BH126" i="18"/>
  <c r="BG126" i="18"/>
  <c r="BE126" i="18"/>
  <c r="T126" i="18"/>
  <c r="R126" i="18"/>
  <c r="P126" i="18"/>
  <c r="J120" i="18"/>
  <c r="J119" i="18"/>
  <c r="F119" i="18"/>
  <c r="F117" i="18"/>
  <c r="E115" i="18"/>
  <c r="J94" i="18"/>
  <c r="J93" i="18"/>
  <c r="F93" i="18"/>
  <c r="F91" i="18"/>
  <c r="E89" i="18"/>
  <c r="J20" i="18"/>
  <c r="E20" i="18"/>
  <c r="F120" i="18" s="1"/>
  <c r="J19" i="18"/>
  <c r="J14" i="18"/>
  <c r="J117" i="18" s="1"/>
  <c r="E7" i="18"/>
  <c r="E111" i="18" s="1"/>
  <c r="J39" i="17"/>
  <c r="J38" i="17"/>
  <c r="AY111" i="1" s="1"/>
  <c r="J37" i="17"/>
  <c r="AX111" i="1"/>
  <c r="BI130" i="17"/>
  <c r="BH130" i="17"/>
  <c r="BG130" i="17"/>
  <c r="BE130" i="17"/>
  <c r="T130" i="17"/>
  <c r="T129" i="17"/>
  <c r="R130" i="17"/>
  <c r="R129" i="17"/>
  <c r="P130" i="17"/>
  <c r="P129" i="17" s="1"/>
  <c r="BI127" i="17"/>
  <c r="BH127" i="17"/>
  <c r="BG127" i="17"/>
  <c r="BE127" i="17"/>
  <c r="T127" i="17"/>
  <c r="R127" i="17"/>
  <c r="P127" i="17"/>
  <c r="BI126" i="17"/>
  <c r="BH126" i="17"/>
  <c r="BG126" i="17"/>
  <c r="BE126" i="17"/>
  <c r="T126" i="17"/>
  <c r="R126" i="17"/>
  <c r="P126" i="17"/>
  <c r="J120" i="17"/>
  <c r="J119" i="17"/>
  <c r="F119" i="17"/>
  <c r="F117" i="17"/>
  <c r="E115" i="17"/>
  <c r="J94" i="17"/>
  <c r="J93" i="17"/>
  <c r="F93" i="17"/>
  <c r="F91" i="17"/>
  <c r="E89" i="17"/>
  <c r="J20" i="17"/>
  <c r="E20" i="17"/>
  <c r="F94" i="17"/>
  <c r="J19" i="17"/>
  <c r="J14" i="17"/>
  <c r="J117" i="17"/>
  <c r="E7" i="17"/>
  <c r="E111" i="17"/>
  <c r="J39" i="16"/>
  <c r="J38" i="16"/>
  <c r="AY110" i="1"/>
  <c r="J37" i="16"/>
  <c r="AX110" i="1"/>
  <c r="BI130" i="16"/>
  <c r="BH130" i="16"/>
  <c r="BG130" i="16"/>
  <c r="BE130" i="16"/>
  <c r="T130" i="16"/>
  <c r="T129" i="16" s="1"/>
  <c r="R130" i="16"/>
  <c r="R129" i="16" s="1"/>
  <c r="P130" i="16"/>
  <c r="P129" i="16"/>
  <c r="BI127" i="16"/>
  <c r="BH127" i="16"/>
  <c r="BG127" i="16"/>
  <c r="BE127" i="16"/>
  <c r="T127" i="16"/>
  <c r="R127" i="16"/>
  <c r="P127" i="16"/>
  <c r="BI126" i="16"/>
  <c r="BH126" i="16"/>
  <c r="BG126" i="16"/>
  <c r="BE126" i="16"/>
  <c r="T126" i="16"/>
  <c r="R126" i="16"/>
  <c r="P126" i="16"/>
  <c r="J120" i="16"/>
  <c r="J119" i="16"/>
  <c r="F119" i="16"/>
  <c r="F117" i="16"/>
  <c r="E115" i="16"/>
  <c r="J94" i="16"/>
  <c r="J93" i="16"/>
  <c r="F93" i="16"/>
  <c r="F91" i="16"/>
  <c r="E89" i="16"/>
  <c r="J20" i="16"/>
  <c r="E20" i="16"/>
  <c r="F94" i="16"/>
  <c r="J19" i="16"/>
  <c r="J14" i="16"/>
  <c r="J91" i="16" s="1"/>
  <c r="E7" i="16"/>
  <c r="E111" i="16" s="1"/>
  <c r="J39" i="15"/>
  <c r="J38" i="15"/>
  <c r="AY109" i="1"/>
  <c r="J37" i="15"/>
  <c r="AX109" i="1" s="1"/>
  <c r="BI144" i="15"/>
  <c r="BH144" i="15"/>
  <c r="BG144" i="15"/>
  <c r="BE144" i="15"/>
  <c r="T144" i="15"/>
  <c r="T143" i="15"/>
  <c r="R144" i="15"/>
  <c r="R143" i="15"/>
  <c r="P144" i="15"/>
  <c r="P143" i="15"/>
  <c r="BI141" i="15"/>
  <c r="BH141" i="15"/>
  <c r="BG141" i="15"/>
  <c r="BE141" i="15"/>
  <c r="T141" i="15"/>
  <c r="R141" i="15"/>
  <c r="P141" i="15"/>
  <c r="BI140" i="15"/>
  <c r="BH140" i="15"/>
  <c r="BG140" i="15"/>
  <c r="BE140" i="15"/>
  <c r="T140" i="15"/>
  <c r="R140" i="15"/>
  <c r="P140" i="15"/>
  <c r="BI138" i="15"/>
  <c r="BH138" i="15"/>
  <c r="BG138" i="15"/>
  <c r="BE138" i="15"/>
  <c r="T138" i="15"/>
  <c r="R138" i="15"/>
  <c r="P138" i="15"/>
  <c r="BI137" i="15"/>
  <c r="BH137" i="15"/>
  <c r="BG137" i="15"/>
  <c r="BE137" i="15"/>
  <c r="T137" i="15"/>
  <c r="R137" i="15"/>
  <c r="P137" i="15"/>
  <c r="BI135" i="15"/>
  <c r="BH135" i="15"/>
  <c r="BG135" i="15"/>
  <c r="BE135" i="15"/>
  <c r="T135" i="15"/>
  <c r="R135" i="15"/>
  <c r="P135" i="15"/>
  <c r="BI134" i="15"/>
  <c r="BH134" i="15"/>
  <c r="BG134" i="15"/>
  <c r="BE134" i="15"/>
  <c r="T134" i="15"/>
  <c r="R134" i="15"/>
  <c r="P134" i="15"/>
  <c r="BI133" i="15"/>
  <c r="BH133" i="15"/>
  <c r="BG133" i="15"/>
  <c r="BE133" i="15"/>
  <c r="T133" i="15"/>
  <c r="R133" i="15"/>
  <c r="P133" i="15"/>
  <c r="BI132" i="15"/>
  <c r="BH132" i="15"/>
  <c r="BG132" i="15"/>
  <c r="BE132" i="15"/>
  <c r="T132" i="15"/>
  <c r="R132" i="15"/>
  <c r="P132" i="15"/>
  <c r="BI131" i="15"/>
  <c r="BH131" i="15"/>
  <c r="BG131" i="15"/>
  <c r="BE131" i="15"/>
  <c r="T131" i="15"/>
  <c r="R131" i="15"/>
  <c r="P131" i="15"/>
  <c r="BI130" i="15"/>
  <c r="BH130" i="15"/>
  <c r="BG130" i="15"/>
  <c r="BE130" i="15"/>
  <c r="T130" i="15"/>
  <c r="R130" i="15"/>
  <c r="P130" i="15"/>
  <c r="BI129" i="15"/>
  <c r="BH129" i="15"/>
  <c r="BG129" i="15"/>
  <c r="BE129" i="15"/>
  <c r="T129" i="15"/>
  <c r="R129" i="15"/>
  <c r="P129" i="15"/>
  <c r="BI128" i="15"/>
  <c r="BH128" i="15"/>
  <c r="BG128" i="15"/>
  <c r="BE128" i="15"/>
  <c r="T128" i="15"/>
  <c r="R128" i="15"/>
  <c r="P128" i="15"/>
  <c r="J122" i="15"/>
  <c r="J121" i="15"/>
  <c r="F121" i="15"/>
  <c r="F119" i="15"/>
  <c r="E117" i="15"/>
  <c r="J94" i="15"/>
  <c r="J93" i="15"/>
  <c r="F93" i="15"/>
  <c r="F91" i="15"/>
  <c r="E89" i="15"/>
  <c r="J20" i="15"/>
  <c r="E20" i="15"/>
  <c r="F122" i="15"/>
  <c r="J19" i="15"/>
  <c r="J14" i="15"/>
  <c r="J91" i="15"/>
  <c r="E7" i="15"/>
  <c r="E113" i="15" s="1"/>
  <c r="J39" i="14"/>
  <c r="J38" i="14"/>
  <c r="AY108" i="1" s="1"/>
  <c r="J37" i="14"/>
  <c r="AX108" i="1" s="1"/>
  <c r="BI130" i="14"/>
  <c r="BH130" i="14"/>
  <c r="BG130" i="14"/>
  <c r="BE130" i="14"/>
  <c r="T130" i="14"/>
  <c r="T129" i="14"/>
  <c r="R130" i="14"/>
  <c r="R129" i="14" s="1"/>
  <c r="P130" i="14"/>
  <c r="P129" i="14" s="1"/>
  <c r="BI127" i="14"/>
  <c r="BH127" i="14"/>
  <c r="BG127" i="14"/>
  <c r="BE127" i="14"/>
  <c r="T127" i="14"/>
  <c r="R127" i="14"/>
  <c r="P127" i="14"/>
  <c r="BI126" i="14"/>
  <c r="BH126" i="14"/>
  <c r="BG126" i="14"/>
  <c r="BE126" i="14"/>
  <c r="T126" i="14"/>
  <c r="R126" i="14"/>
  <c r="P126" i="14"/>
  <c r="J120" i="14"/>
  <c r="J119" i="14"/>
  <c r="F119" i="14"/>
  <c r="F117" i="14"/>
  <c r="E115" i="14"/>
  <c r="J94" i="14"/>
  <c r="J93" i="14"/>
  <c r="F93" i="14"/>
  <c r="F91" i="14"/>
  <c r="E89" i="14"/>
  <c r="J20" i="14"/>
  <c r="E20" i="14"/>
  <c r="F120" i="14"/>
  <c r="J19" i="14"/>
  <c r="J14" i="14"/>
  <c r="J91" i="14" s="1"/>
  <c r="E7" i="14"/>
  <c r="E111" i="14" s="1"/>
  <c r="J39" i="13"/>
  <c r="J38" i="13"/>
  <c r="AY107" i="1"/>
  <c r="J37" i="13"/>
  <c r="AX107" i="1"/>
  <c r="BI144" i="13"/>
  <c r="BH144" i="13"/>
  <c r="BG144" i="13"/>
  <c r="BE144" i="13"/>
  <c r="T144" i="13"/>
  <c r="T143" i="13"/>
  <c r="R144" i="13"/>
  <c r="R143" i="13" s="1"/>
  <c r="P144" i="13"/>
  <c r="P143" i="13"/>
  <c r="BI141" i="13"/>
  <c r="BH141" i="13"/>
  <c r="BG141" i="13"/>
  <c r="BE141" i="13"/>
  <c r="T141" i="13"/>
  <c r="R141" i="13"/>
  <c r="P141" i="13"/>
  <c r="BI140" i="13"/>
  <c r="BH140" i="13"/>
  <c r="BG140" i="13"/>
  <c r="BE140" i="13"/>
  <c r="T140" i="13"/>
  <c r="R140" i="13"/>
  <c r="P140" i="13"/>
  <c r="BI138" i="13"/>
  <c r="BH138" i="13"/>
  <c r="BG138" i="13"/>
  <c r="BE138" i="13"/>
  <c r="T138" i="13"/>
  <c r="R138" i="13"/>
  <c r="P138" i="13"/>
  <c r="BI137" i="13"/>
  <c r="BH137" i="13"/>
  <c r="BG137" i="13"/>
  <c r="BE137" i="13"/>
  <c r="T137" i="13"/>
  <c r="R137" i="13"/>
  <c r="P137" i="13"/>
  <c r="BI135" i="13"/>
  <c r="BH135" i="13"/>
  <c r="BG135" i="13"/>
  <c r="BE135" i="13"/>
  <c r="T135" i="13"/>
  <c r="R135" i="13"/>
  <c r="P135" i="13"/>
  <c r="BI134" i="13"/>
  <c r="BH134" i="13"/>
  <c r="BG134" i="13"/>
  <c r="BE134" i="13"/>
  <c r="T134" i="13"/>
  <c r="R134" i="13"/>
  <c r="P134" i="13"/>
  <c r="BI133" i="13"/>
  <c r="BH133" i="13"/>
  <c r="BG133" i="13"/>
  <c r="BE133" i="13"/>
  <c r="T133" i="13"/>
  <c r="R133" i="13"/>
  <c r="P133" i="13"/>
  <c r="BI132" i="13"/>
  <c r="BH132" i="13"/>
  <c r="BG132" i="13"/>
  <c r="BE132" i="13"/>
  <c r="T132" i="13"/>
  <c r="R132" i="13"/>
  <c r="P132" i="13"/>
  <c r="BI131" i="13"/>
  <c r="BH131" i="13"/>
  <c r="BG131" i="13"/>
  <c r="BE131" i="13"/>
  <c r="T131" i="13"/>
  <c r="R131" i="13"/>
  <c r="P131" i="13"/>
  <c r="BI130" i="13"/>
  <c r="BH130" i="13"/>
  <c r="BG130" i="13"/>
  <c r="BE130" i="13"/>
  <c r="T130" i="13"/>
  <c r="R130" i="13"/>
  <c r="P130" i="13"/>
  <c r="BI129" i="13"/>
  <c r="BH129" i="13"/>
  <c r="BG129" i="13"/>
  <c r="BE129" i="13"/>
  <c r="T129" i="13"/>
  <c r="R129" i="13"/>
  <c r="P129" i="13"/>
  <c r="BI128" i="13"/>
  <c r="BH128" i="13"/>
  <c r="BG128" i="13"/>
  <c r="BE128" i="13"/>
  <c r="T128" i="13"/>
  <c r="R128" i="13"/>
  <c r="P128" i="13"/>
  <c r="J122" i="13"/>
  <c r="J121" i="13"/>
  <c r="F121" i="13"/>
  <c r="F119" i="13"/>
  <c r="E117" i="13"/>
  <c r="J94" i="13"/>
  <c r="J93" i="13"/>
  <c r="F93" i="13"/>
  <c r="F91" i="13"/>
  <c r="E89" i="13"/>
  <c r="J20" i="13"/>
  <c r="E20" i="13"/>
  <c r="F122" i="13" s="1"/>
  <c r="J19" i="13"/>
  <c r="J14" i="13"/>
  <c r="J119" i="13"/>
  <c r="E7" i="13"/>
  <c r="E85" i="13" s="1"/>
  <c r="J39" i="12"/>
  <c r="J38" i="12"/>
  <c r="AY106" i="1"/>
  <c r="J37" i="12"/>
  <c r="AX106" i="1"/>
  <c r="BI144" i="12"/>
  <c r="BH144" i="12"/>
  <c r="BG144" i="12"/>
  <c r="BE144" i="12"/>
  <c r="T144" i="12"/>
  <c r="T143" i="12"/>
  <c r="R144" i="12"/>
  <c r="R143" i="12" s="1"/>
  <c r="P144" i="12"/>
  <c r="P143" i="12"/>
  <c r="BI141" i="12"/>
  <c r="BH141" i="12"/>
  <c r="BG141" i="12"/>
  <c r="BE141" i="12"/>
  <c r="T141" i="12"/>
  <c r="R141" i="12"/>
  <c r="P141" i="12"/>
  <c r="BI140" i="12"/>
  <c r="BH140" i="12"/>
  <c r="BG140" i="12"/>
  <c r="BE140" i="12"/>
  <c r="T140" i="12"/>
  <c r="R140" i="12"/>
  <c r="P140" i="12"/>
  <c r="BI138" i="12"/>
  <c r="BH138" i="12"/>
  <c r="BG138" i="12"/>
  <c r="BE138" i="12"/>
  <c r="T138" i="12"/>
  <c r="R138" i="12"/>
  <c r="P138" i="12"/>
  <c r="BI137" i="12"/>
  <c r="BH137" i="12"/>
  <c r="BG137" i="12"/>
  <c r="BE137" i="12"/>
  <c r="T137" i="12"/>
  <c r="R137" i="12"/>
  <c r="P137" i="12"/>
  <c r="BI135" i="12"/>
  <c r="BH135" i="12"/>
  <c r="BG135" i="12"/>
  <c r="BE135" i="12"/>
  <c r="T135" i="12"/>
  <c r="R135" i="12"/>
  <c r="P135" i="12"/>
  <c r="BI134" i="12"/>
  <c r="BH134" i="12"/>
  <c r="BG134" i="12"/>
  <c r="BE134" i="12"/>
  <c r="T134" i="12"/>
  <c r="R134" i="12"/>
  <c r="P134" i="12"/>
  <c r="BI133" i="12"/>
  <c r="BH133" i="12"/>
  <c r="BG133" i="12"/>
  <c r="BE133" i="12"/>
  <c r="T133" i="12"/>
  <c r="R133" i="12"/>
  <c r="P133" i="12"/>
  <c r="BI132" i="12"/>
  <c r="BH132" i="12"/>
  <c r="BG132" i="12"/>
  <c r="BE132" i="12"/>
  <c r="T132" i="12"/>
  <c r="R132" i="12"/>
  <c r="P132" i="12"/>
  <c r="BI131" i="12"/>
  <c r="BH131" i="12"/>
  <c r="BG131" i="12"/>
  <c r="BE131" i="12"/>
  <c r="T131" i="12"/>
  <c r="R131" i="12"/>
  <c r="P131" i="12"/>
  <c r="BI130" i="12"/>
  <c r="BH130" i="12"/>
  <c r="BG130" i="12"/>
  <c r="BE130" i="12"/>
  <c r="T130" i="12"/>
  <c r="R130" i="12"/>
  <c r="P130" i="12"/>
  <c r="BI129" i="12"/>
  <c r="BH129" i="12"/>
  <c r="BG129" i="12"/>
  <c r="BE129" i="12"/>
  <c r="T129" i="12"/>
  <c r="R129" i="12"/>
  <c r="P129" i="12"/>
  <c r="BI128" i="12"/>
  <c r="BH128" i="12"/>
  <c r="BG128" i="12"/>
  <c r="BE128" i="12"/>
  <c r="T128" i="12"/>
  <c r="R128" i="12"/>
  <c r="P128" i="12"/>
  <c r="J122" i="12"/>
  <c r="J121" i="12"/>
  <c r="F121" i="12"/>
  <c r="F119" i="12"/>
  <c r="E117" i="12"/>
  <c r="J94" i="12"/>
  <c r="J93" i="12"/>
  <c r="F93" i="12"/>
  <c r="F91" i="12"/>
  <c r="E89" i="12"/>
  <c r="J20" i="12"/>
  <c r="E20" i="12"/>
  <c r="F94" i="12" s="1"/>
  <c r="J19" i="12"/>
  <c r="J14" i="12"/>
  <c r="J119" i="12" s="1"/>
  <c r="E7" i="12"/>
  <c r="E113" i="12" s="1"/>
  <c r="J39" i="11"/>
  <c r="J38" i="11"/>
  <c r="AY105" i="1" s="1"/>
  <c r="J37" i="11"/>
  <c r="AX105" i="1"/>
  <c r="BI130" i="11"/>
  <c r="BH130" i="11"/>
  <c r="BG130" i="11"/>
  <c r="BE130" i="11"/>
  <c r="T130" i="11"/>
  <c r="T129" i="11"/>
  <c r="R130" i="11"/>
  <c r="R129" i="11"/>
  <c r="P130" i="11"/>
  <c r="P129" i="11" s="1"/>
  <c r="BI127" i="11"/>
  <c r="BH127" i="11"/>
  <c r="BG127" i="11"/>
  <c r="BE127" i="11"/>
  <c r="T127" i="11"/>
  <c r="R127" i="11"/>
  <c r="P127" i="11"/>
  <c r="BI126" i="11"/>
  <c r="BH126" i="11"/>
  <c r="BG126" i="11"/>
  <c r="BE126" i="11"/>
  <c r="T126" i="11"/>
  <c r="R126" i="11"/>
  <c r="P126" i="11"/>
  <c r="J120" i="11"/>
  <c r="J119" i="11"/>
  <c r="F119" i="11"/>
  <c r="F117" i="11"/>
  <c r="E115" i="11"/>
  <c r="J94" i="11"/>
  <c r="J93" i="11"/>
  <c r="F93" i="11"/>
  <c r="F91" i="11"/>
  <c r="E89" i="11"/>
  <c r="J20" i="11"/>
  <c r="E20" i="11"/>
  <c r="F120" i="11"/>
  <c r="J19" i="11"/>
  <c r="J14" i="11"/>
  <c r="J117" i="11"/>
  <c r="E7" i="11"/>
  <c r="E111" i="11" s="1"/>
  <c r="J39" i="10"/>
  <c r="J38" i="10"/>
  <c r="AY104" i="1"/>
  <c r="J37" i="10"/>
  <c r="AX104" i="1"/>
  <c r="BI130" i="10"/>
  <c r="BH130" i="10"/>
  <c r="BG130" i="10"/>
  <c r="BE130" i="10"/>
  <c r="T130" i="10"/>
  <c r="T129" i="10" s="1"/>
  <c r="R130" i="10"/>
  <c r="R129" i="10" s="1"/>
  <c r="P130" i="10"/>
  <c r="P129" i="10"/>
  <c r="BI127" i="10"/>
  <c r="BH127" i="10"/>
  <c r="BG127" i="10"/>
  <c r="BE127" i="10"/>
  <c r="T127" i="10"/>
  <c r="R127" i="10"/>
  <c r="P127" i="10"/>
  <c r="BI126" i="10"/>
  <c r="BH126" i="10"/>
  <c r="BG126" i="10"/>
  <c r="BE126" i="10"/>
  <c r="T126" i="10"/>
  <c r="R126" i="10"/>
  <c r="P126" i="10"/>
  <c r="J120" i="10"/>
  <c r="J119" i="10"/>
  <c r="F119" i="10"/>
  <c r="F117" i="10"/>
  <c r="E115" i="10"/>
  <c r="J94" i="10"/>
  <c r="J93" i="10"/>
  <c r="F93" i="10"/>
  <c r="F91" i="10"/>
  <c r="E89" i="10"/>
  <c r="J20" i="10"/>
  <c r="E20" i="10"/>
  <c r="F120" i="10" s="1"/>
  <c r="J19" i="10"/>
  <c r="J14" i="10"/>
  <c r="J117" i="10" s="1"/>
  <c r="E7" i="10"/>
  <c r="E111" i="10" s="1"/>
  <c r="J39" i="9"/>
  <c r="J38" i="9"/>
  <c r="AY103" i="1"/>
  <c r="J37" i="9"/>
  <c r="AX103" i="1" s="1"/>
  <c r="BI130" i="9"/>
  <c r="BH130" i="9"/>
  <c r="BG130" i="9"/>
  <c r="BE130" i="9"/>
  <c r="T130" i="9"/>
  <c r="T129" i="9"/>
  <c r="R130" i="9"/>
  <c r="R129" i="9"/>
  <c r="P130" i="9"/>
  <c r="P129" i="9"/>
  <c r="BI127" i="9"/>
  <c r="BH127" i="9"/>
  <c r="BG127" i="9"/>
  <c r="BE127" i="9"/>
  <c r="T127" i="9"/>
  <c r="R127" i="9"/>
  <c r="P127" i="9"/>
  <c r="BI126" i="9"/>
  <c r="BH126" i="9"/>
  <c r="BG126" i="9"/>
  <c r="BE126" i="9"/>
  <c r="T126" i="9"/>
  <c r="R126" i="9"/>
  <c r="P126" i="9"/>
  <c r="J120" i="9"/>
  <c r="J119" i="9"/>
  <c r="F119" i="9"/>
  <c r="F117" i="9"/>
  <c r="E115" i="9"/>
  <c r="J94" i="9"/>
  <c r="J93" i="9"/>
  <c r="F93" i="9"/>
  <c r="F91" i="9"/>
  <c r="E89" i="9"/>
  <c r="J20" i="9"/>
  <c r="E20" i="9"/>
  <c r="F94" i="9"/>
  <c r="J19" i="9"/>
  <c r="J14" i="9"/>
  <c r="J91" i="9" s="1"/>
  <c r="E7" i="9"/>
  <c r="E111" i="9" s="1"/>
  <c r="J39" i="8"/>
  <c r="J38" i="8"/>
  <c r="AY102" i="1" s="1"/>
  <c r="J37" i="8"/>
  <c r="AX102" i="1"/>
  <c r="BI130" i="8"/>
  <c r="BH130" i="8"/>
  <c r="BG130" i="8"/>
  <c r="BE130" i="8"/>
  <c r="T130" i="8"/>
  <c r="T129" i="8"/>
  <c r="R130" i="8"/>
  <c r="R129" i="8" s="1"/>
  <c r="P130" i="8"/>
  <c r="P129" i="8" s="1"/>
  <c r="BI127" i="8"/>
  <c r="BH127" i="8"/>
  <c r="BG127" i="8"/>
  <c r="BE127" i="8"/>
  <c r="T127" i="8"/>
  <c r="R127" i="8"/>
  <c r="P127" i="8"/>
  <c r="BI126" i="8"/>
  <c r="BH126" i="8"/>
  <c r="BG126" i="8"/>
  <c r="BE126" i="8"/>
  <c r="T126" i="8"/>
  <c r="R126" i="8"/>
  <c r="P126" i="8"/>
  <c r="J120" i="8"/>
  <c r="J119" i="8"/>
  <c r="F119" i="8"/>
  <c r="F117" i="8"/>
  <c r="E115" i="8"/>
  <c r="J94" i="8"/>
  <c r="J93" i="8"/>
  <c r="F93" i="8"/>
  <c r="F91" i="8"/>
  <c r="E89" i="8"/>
  <c r="J20" i="8"/>
  <c r="E20" i="8"/>
  <c r="F94" i="8" s="1"/>
  <c r="J19" i="8"/>
  <c r="J14" i="8"/>
  <c r="J91" i="8"/>
  <c r="E7" i="8"/>
  <c r="E111" i="8" s="1"/>
  <c r="J39" i="7"/>
  <c r="J38" i="7"/>
  <c r="AY101" i="1"/>
  <c r="J37" i="7"/>
  <c r="AX101" i="1"/>
  <c r="BI144" i="7"/>
  <c r="BH144" i="7"/>
  <c r="BG144" i="7"/>
  <c r="BE144" i="7"/>
  <c r="T144" i="7"/>
  <c r="T143" i="7" s="1"/>
  <c r="R144" i="7"/>
  <c r="R143" i="7"/>
  <c r="P144" i="7"/>
  <c r="P143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J122" i="7"/>
  <c r="J121" i="7"/>
  <c r="F121" i="7"/>
  <c r="F119" i="7"/>
  <c r="E117" i="7"/>
  <c r="J94" i="7"/>
  <c r="J93" i="7"/>
  <c r="F93" i="7"/>
  <c r="F91" i="7"/>
  <c r="E89" i="7"/>
  <c r="J20" i="7"/>
  <c r="E20" i="7"/>
  <c r="F122" i="7" s="1"/>
  <c r="J19" i="7"/>
  <c r="J14" i="7"/>
  <c r="J119" i="7" s="1"/>
  <c r="E7" i="7"/>
  <c r="E85" i="7" s="1"/>
  <c r="J39" i="6"/>
  <c r="J38" i="6"/>
  <c r="AY100" i="1"/>
  <c r="J37" i="6"/>
  <c r="AX100" i="1"/>
  <c r="BI144" i="6"/>
  <c r="BH144" i="6"/>
  <c r="BG144" i="6"/>
  <c r="BE144" i="6"/>
  <c r="T144" i="6"/>
  <c r="T143" i="6" s="1"/>
  <c r="R144" i="6"/>
  <c r="R143" i="6"/>
  <c r="P144" i="6"/>
  <c r="P143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J122" i="6"/>
  <c r="J121" i="6"/>
  <c r="F121" i="6"/>
  <c r="F119" i="6"/>
  <c r="E117" i="6"/>
  <c r="J94" i="6"/>
  <c r="J93" i="6"/>
  <c r="F93" i="6"/>
  <c r="F91" i="6"/>
  <c r="E89" i="6"/>
  <c r="J20" i="6"/>
  <c r="E20" i="6"/>
  <c r="F94" i="6"/>
  <c r="J19" i="6"/>
  <c r="J14" i="6"/>
  <c r="J119" i="6" s="1"/>
  <c r="E7" i="6"/>
  <c r="E85" i="6" s="1"/>
  <c r="J39" i="5"/>
  <c r="J38" i="5"/>
  <c r="AY99" i="1"/>
  <c r="J37" i="5"/>
  <c r="AX99" i="1" s="1"/>
  <c r="BI144" i="5"/>
  <c r="BH144" i="5"/>
  <c r="BG144" i="5"/>
  <c r="BE144" i="5"/>
  <c r="T144" i="5"/>
  <c r="T143" i="5"/>
  <c r="R144" i="5"/>
  <c r="R143" i="5" s="1"/>
  <c r="P144" i="5"/>
  <c r="P143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J122" i="5"/>
  <c r="J121" i="5"/>
  <c r="F121" i="5"/>
  <c r="F119" i="5"/>
  <c r="E117" i="5"/>
  <c r="J94" i="5"/>
  <c r="J93" i="5"/>
  <c r="F93" i="5"/>
  <c r="F91" i="5"/>
  <c r="E89" i="5"/>
  <c r="J20" i="5"/>
  <c r="E20" i="5"/>
  <c r="F122" i="5"/>
  <c r="J19" i="5"/>
  <c r="J14" i="5"/>
  <c r="J91" i="5"/>
  <c r="E7" i="5"/>
  <c r="E85" i="5" s="1"/>
  <c r="J39" i="4"/>
  <c r="J38" i="4"/>
  <c r="AY98" i="1"/>
  <c r="J37" i="4"/>
  <c r="AX98" i="1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6" i="4"/>
  <c r="BH136" i="4"/>
  <c r="BG136" i="4"/>
  <c r="BE136" i="4"/>
  <c r="T136" i="4"/>
  <c r="T135" i="4" s="1"/>
  <c r="R136" i="4"/>
  <c r="R135" i="4"/>
  <c r="P136" i="4"/>
  <c r="P135" i="4"/>
  <c r="BI134" i="4"/>
  <c r="BH134" i="4"/>
  <c r="BG134" i="4"/>
  <c r="BE134" i="4"/>
  <c r="T134" i="4"/>
  <c r="T133" i="4" s="1"/>
  <c r="R134" i="4"/>
  <c r="R133" i="4" s="1"/>
  <c r="P134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J125" i="4"/>
  <c r="J124" i="4"/>
  <c r="F124" i="4"/>
  <c r="F122" i="4"/>
  <c r="E120" i="4"/>
  <c r="J94" i="4"/>
  <c r="J93" i="4"/>
  <c r="F93" i="4"/>
  <c r="F91" i="4"/>
  <c r="E89" i="4"/>
  <c r="J20" i="4"/>
  <c r="E20" i="4"/>
  <c r="F125" i="4" s="1"/>
  <c r="J19" i="4"/>
  <c r="J14" i="4"/>
  <c r="J91" i="4" s="1"/>
  <c r="E7" i="4"/>
  <c r="E116" i="4" s="1"/>
  <c r="J39" i="3"/>
  <c r="J38" i="3"/>
  <c r="AY97" i="1"/>
  <c r="J37" i="3"/>
  <c r="AX97" i="1" s="1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6" i="3"/>
  <c r="BH136" i="3"/>
  <c r="BG136" i="3"/>
  <c r="BE136" i="3"/>
  <c r="T136" i="3"/>
  <c r="T135" i="3"/>
  <c r="R136" i="3"/>
  <c r="R135" i="3" s="1"/>
  <c r="P136" i="3"/>
  <c r="P135" i="3" s="1"/>
  <c r="BI134" i="3"/>
  <c r="BH134" i="3"/>
  <c r="BG134" i="3"/>
  <c r="BE134" i="3"/>
  <c r="T134" i="3"/>
  <c r="T133" i="3"/>
  <c r="R134" i="3"/>
  <c r="R133" i="3"/>
  <c r="P134" i="3"/>
  <c r="P133" i="3" s="1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J125" i="3"/>
  <c r="J124" i="3"/>
  <c r="F124" i="3"/>
  <c r="F122" i="3"/>
  <c r="E120" i="3"/>
  <c r="J94" i="3"/>
  <c r="J93" i="3"/>
  <c r="F93" i="3"/>
  <c r="F91" i="3"/>
  <c r="E89" i="3"/>
  <c r="J20" i="3"/>
  <c r="E20" i="3"/>
  <c r="F125" i="3"/>
  <c r="J19" i="3"/>
  <c r="J14" i="3"/>
  <c r="J91" i="3"/>
  <c r="E7" i="3"/>
  <c r="E85" i="3" s="1"/>
  <c r="J39" i="2"/>
  <c r="J38" i="2"/>
  <c r="AY96" i="1"/>
  <c r="J37" i="2"/>
  <c r="AX96" i="1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2" i="2"/>
  <c r="BH142" i="2"/>
  <c r="BG142" i="2"/>
  <c r="BE142" i="2"/>
  <c r="T142" i="2"/>
  <c r="T141" i="2"/>
  <c r="R142" i="2"/>
  <c r="R141" i="2"/>
  <c r="P142" i="2"/>
  <c r="P141" i="2"/>
  <c r="BI140" i="2"/>
  <c r="BH140" i="2"/>
  <c r="BG140" i="2"/>
  <c r="BE140" i="2"/>
  <c r="T140" i="2"/>
  <c r="T139" i="2" s="1"/>
  <c r="R140" i="2"/>
  <c r="R139" i="2"/>
  <c r="P140" i="2"/>
  <c r="P139" i="2"/>
  <c r="BI138" i="2"/>
  <c r="BH138" i="2"/>
  <c r="BG138" i="2"/>
  <c r="BE138" i="2"/>
  <c r="T138" i="2"/>
  <c r="T137" i="2"/>
  <c r="R138" i="2"/>
  <c r="R137" i="2" s="1"/>
  <c r="P138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J129" i="2"/>
  <c r="J128" i="2"/>
  <c r="F128" i="2"/>
  <c r="F126" i="2"/>
  <c r="E124" i="2"/>
  <c r="J94" i="2"/>
  <c r="J93" i="2"/>
  <c r="F93" i="2"/>
  <c r="F91" i="2"/>
  <c r="E89" i="2"/>
  <c r="J20" i="2"/>
  <c r="E20" i="2"/>
  <c r="F94" i="2" s="1"/>
  <c r="J19" i="2"/>
  <c r="J14" i="2"/>
  <c r="J126" i="2" s="1"/>
  <c r="E7" i="2"/>
  <c r="E85" i="2" s="1"/>
  <c r="L90" i="1"/>
  <c r="AM90" i="1"/>
  <c r="AM89" i="1"/>
  <c r="L89" i="1"/>
  <c r="AM87" i="1"/>
  <c r="L87" i="1"/>
  <c r="L85" i="1"/>
  <c r="L84" i="1"/>
  <c r="BK189" i="2"/>
  <c r="J184" i="2"/>
  <c r="BK170" i="2"/>
  <c r="J166" i="2"/>
  <c r="BK160" i="2"/>
  <c r="J151" i="2"/>
  <c r="BK140" i="2"/>
  <c r="BK187" i="2"/>
  <c r="BK179" i="2"/>
  <c r="J173" i="2"/>
  <c r="J167" i="2"/>
  <c r="J160" i="2"/>
  <c r="BK154" i="2"/>
  <c r="J148" i="2"/>
  <c r="BK142" i="2"/>
  <c r="J189" i="2"/>
  <c r="J179" i="2"/>
  <c r="BK176" i="2"/>
  <c r="BK164" i="2"/>
  <c r="J159" i="2"/>
  <c r="BK138" i="2"/>
  <c r="BK149" i="2"/>
  <c r="J142" i="2"/>
  <c r="BK148" i="3"/>
  <c r="BK145" i="3"/>
  <c r="J134" i="3"/>
  <c r="BK153" i="3"/>
  <c r="BK147" i="3"/>
  <c r="J141" i="3"/>
  <c r="J152" i="3"/>
  <c r="BK140" i="3"/>
  <c r="BK131" i="3"/>
  <c r="BK139" i="3"/>
  <c r="BK155" i="4"/>
  <c r="J147" i="4"/>
  <c r="BK136" i="4"/>
  <c r="BK153" i="4"/>
  <c r="J141" i="4"/>
  <c r="J155" i="4"/>
  <c r="J132" i="4"/>
  <c r="J137" i="5"/>
  <c r="J129" i="5"/>
  <c r="BK134" i="5"/>
  <c r="BK138" i="5"/>
  <c r="J134" i="5"/>
  <c r="J131" i="5"/>
  <c r="BK140" i="6"/>
  <c r="BK134" i="6"/>
  <c r="BK129" i="6"/>
  <c r="BK135" i="6"/>
  <c r="BK138" i="6"/>
  <c r="J133" i="6"/>
  <c r="BK138" i="7"/>
  <c r="J130" i="7"/>
  <c r="BK137" i="7"/>
  <c r="J135" i="7"/>
  <c r="BK134" i="7"/>
  <c r="J131" i="7"/>
  <c r="BK129" i="7"/>
  <c r="J128" i="7"/>
  <c r="J144" i="7"/>
  <c r="BK141" i="7"/>
  <c r="J138" i="7"/>
  <c r="J134" i="7"/>
  <c r="BK133" i="7"/>
  <c r="J132" i="7"/>
  <c r="BK131" i="7"/>
  <c r="BK144" i="7"/>
  <c r="J141" i="7"/>
  <c r="BK140" i="7"/>
  <c r="BK135" i="7"/>
  <c r="BK130" i="7"/>
  <c r="J130" i="8"/>
  <c r="BK127" i="8"/>
  <c r="J126" i="8"/>
  <c r="BK126" i="8"/>
  <c r="J130" i="9"/>
  <c r="BK127" i="9"/>
  <c r="J127" i="10"/>
  <c r="BK127" i="10"/>
  <c r="BK130" i="11"/>
  <c r="BK133" i="12"/>
  <c r="BK141" i="12"/>
  <c r="BK129" i="12"/>
  <c r="J134" i="12"/>
  <c r="J137" i="12"/>
  <c r="J130" i="12"/>
  <c r="BK137" i="13"/>
  <c r="J140" i="13"/>
  <c r="J135" i="13"/>
  <c r="J144" i="13"/>
  <c r="J132" i="13"/>
  <c r="BK128" i="13"/>
  <c r="BK133" i="13"/>
  <c r="BK127" i="14"/>
  <c r="BK130" i="14"/>
  <c r="J141" i="15"/>
  <c r="J129" i="15"/>
  <c r="BK137" i="15"/>
  <c r="BK130" i="15"/>
  <c r="J144" i="15"/>
  <c r="J130" i="15"/>
  <c r="BK133" i="15"/>
  <c r="BK126" i="16"/>
  <c r="J126" i="16"/>
  <c r="J126" i="17"/>
  <c r="BK127" i="18"/>
  <c r="BK130" i="18"/>
  <c r="BK126" i="19"/>
  <c r="J127" i="20"/>
  <c r="BK127" i="20"/>
  <c r="BK139" i="21"/>
  <c r="J133" i="21"/>
  <c r="BK136" i="21"/>
  <c r="BK143" i="21"/>
  <c r="J129" i="21"/>
  <c r="BK131" i="21"/>
  <c r="J143" i="22"/>
  <c r="BK130" i="22"/>
  <c r="J136" i="22"/>
  <c r="BK132" i="22"/>
  <c r="BK136" i="22"/>
  <c r="BK131" i="22"/>
  <c r="J128" i="22"/>
  <c r="BK132" i="23"/>
  <c r="BK128" i="23"/>
  <c r="BK137" i="23"/>
  <c r="J132" i="23"/>
  <c r="BK139" i="23"/>
  <c r="J130" i="23"/>
  <c r="BK132" i="24"/>
  <c r="J129" i="24"/>
  <c r="J128" i="24"/>
  <c r="BK134" i="24"/>
  <c r="BK128" i="24"/>
  <c r="J139" i="24"/>
  <c r="BK133" i="24"/>
  <c r="BK140" i="25"/>
  <c r="J132" i="25"/>
  <c r="BK139" i="25"/>
  <c r="J129" i="25"/>
  <c r="BK133" i="25"/>
  <c r="BK137" i="25"/>
  <c r="BK128" i="25"/>
  <c r="J143" i="26"/>
  <c r="BK129" i="26"/>
  <c r="J136" i="26"/>
  <c r="BK132" i="26"/>
  <c r="BK137" i="26"/>
  <c r="J140" i="27"/>
  <c r="BK140" i="27"/>
  <c r="BK130" i="27"/>
  <c r="J132" i="27"/>
  <c r="J143" i="27"/>
  <c r="J129" i="27"/>
  <c r="J139" i="28"/>
  <c r="J131" i="28"/>
  <c r="J137" i="28"/>
  <c r="BK129" i="28"/>
  <c r="J133" i="28"/>
  <c r="J129" i="28"/>
  <c r="BK134" i="29"/>
  <c r="J128" i="29"/>
  <c r="J136" i="29"/>
  <c r="BK129" i="29"/>
  <c r="J131" i="29"/>
  <c r="J137" i="29"/>
  <c r="BK132" i="29"/>
  <c r="BK137" i="30"/>
  <c r="BK129" i="30"/>
  <c r="J134" i="30"/>
  <c r="BK143" i="30"/>
  <c r="BK134" i="30"/>
  <c r="J128" i="30"/>
  <c r="BK132" i="31"/>
  <c r="J128" i="31"/>
  <c r="J187" i="2"/>
  <c r="J182" i="2"/>
  <c r="BK173" i="2"/>
  <c r="J169" i="2"/>
  <c r="BK165" i="2"/>
  <c r="BK158" i="2"/>
  <c r="BK150" i="2"/>
  <c r="BK136" i="2"/>
  <c r="BK188" i="2"/>
  <c r="BK181" i="2"/>
  <c r="BK174" i="2"/>
  <c r="BK166" i="2"/>
  <c r="BK159" i="2"/>
  <c r="BK152" i="2"/>
  <c r="J146" i="2"/>
  <c r="BK135" i="2"/>
  <c r="J185" i="2"/>
  <c r="BK177" i="2"/>
  <c r="J168" i="2"/>
  <c r="BK161" i="2"/>
  <c r="BK148" i="2"/>
  <c r="AS95" i="1"/>
  <c r="BK142" i="3"/>
  <c r="BK155" i="3"/>
  <c r="J142" i="3"/>
  <c r="J153" i="3"/>
  <c r="J140" i="3"/>
  <c r="J151" i="4"/>
  <c r="J146" i="4"/>
  <c r="BK141" i="4"/>
  <c r="J154" i="4"/>
  <c r="BK144" i="4"/>
  <c r="J131" i="4"/>
  <c r="BK154" i="4"/>
  <c r="BK148" i="4"/>
  <c r="BK140" i="4"/>
  <c r="J134" i="4"/>
  <c r="BK131" i="4"/>
  <c r="BK149" i="4"/>
  <c r="J145" i="4"/>
  <c r="J144" i="5"/>
  <c r="BK135" i="5"/>
  <c r="J141" i="5"/>
  <c r="BK132" i="5"/>
  <c r="BK144" i="5"/>
  <c r="J135" i="5"/>
  <c r="BK141" i="6"/>
  <c r="BK137" i="6"/>
  <c r="J128" i="6"/>
  <c r="BK133" i="6"/>
  <c r="J141" i="6"/>
  <c r="J134" i="6"/>
  <c r="J129" i="6"/>
  <c r="J133" i="7"/>
  <c r="J140" i="7"/>
  <c r="J126" i="9"/>
  <c r="BK126" i="10"/>
  <c r="J130" i="11"/>
  <c r="J126" i="11"/>
  <c r="J138" i="12"/>
  <c r="BK130" i="12"/>
  <c r="J140" i="12"/>
  <c r="J144" i="12"/>
  <c r="J135" i="12"/>
  <c r="BK144" i="12"/>
  <c r="BK132" i="13"/>
  <c r="J137" i="13"/>
  <c r="J131" i="13"/>
  <c r="BK141" i="13"/>
  <c r="BK144" i="13"/>
  <c r="BK135" i="13"/>
  <c r="J126" i="14"/>
  <c r="J133" i="15"/>
  <c r="BK138" i="15"/>
  <c r="BK132" i="15"/>
  <c r="BK129" i="15"/>
  <c r="BK135" i="15"/>
  <c r="J134" i="15"/>
  <c r="BK130" i="16"/>
  <c r="J130" i="17"/>
  <c r="BK130" i="17"/>
  <c r="J126" i="18"/>
  <c r="J127" i="18"/>
  <c r="J127" i="19"/>
  <c r="J126" i="20"/>
  <c r="BK137" i="21"/>
  <c r="J131" i="21"/>
  <c r="J132" i="21"/>
  <c r="J137" i="21"/>
  <c r="BK128" i="21"/>
  <c r="J140" i="22"/>
  <c r="J139" i="22"/>
  <c r="BK137" i="22"/>
  <c r="BK143" i="22"/>
  <c r="J130" i="22"/>
  <c r="J137" i="23"/>
  <c r="BK143" i="23"/>
  <c r="J136" i="23"/>
  <c r="BK131" i="23"/>
  <c r="BK133" i="23"/>
  <c r="J131" i="24"/>
  <c r="BK137" i="24"/>
  <c r="BK143" i="24"/>
  <c r="BK129" i="24"/>
  <c r="J140" i="24"/>
  <c r="J139" i="25"/>
  <c r="J130" i="25"/>
  <c r="J140" i="25"/>
  <c r="J128" i="25"/>
  <c r="BK131" i="25"/>
  <c r="BK128" i="26"/>
  <c r="BK131" i="26"/>
  <c r="J139" i="26"/>
  <c r="J129" i="26"/>
  <c r="BK139" i="26"/>
  <c r="J130" i="26"/>
  <c r="BK143" i="27"/>
  <c r="BK136" i="27"/>
  <c r="BK137" i="27"/>
  <c r="J130" i="27"/>
  <c r="BK134" i="27"/>
  <c r="BK139" i="28"/>
  <c r="BK136" i="28"/>
  <c r="J128" i="28"/>
  <c r="BK134" i="28"/>
  <c r="J143" i="28"/>
  <c r="BK131" i="28"/>
  <c r="J132" i="29"/>
  <c r="J139" i="29"/>
  <c r="BK130" i="29"/>
  <c r="J130" i="29"/>
  <c r="BK131" i="29"/>
  <c r="J137" i="30"/>
  <c r="BK136" i="30"/>
  <c r="BK140" i="30"/>
  <c r="BK131" i="30"/>
  <c r="J136" i="30"/>
  <c r="J130" i="30"/>
  <c r="J136" i="31"/>
  <c r="J130" i="31"/>
  <c r="J134" i="31"/>
  <c r="BK139" i="31"/>
  <c r="BK130" i="31"/>
  <c r="J139" i="31"/>
  <c r="J133" i="31"/>
  <c r="BK128" i="31"/>
  <c r="J191" i="2"/>
  <c r="BK183" i="2"/>
  <c r="J178" i="2"/>
  <c r="BK168" i="2"/>
  <c r="J163" i="2"/>
  <c r="J153" i="2"/>
  <c r="J149" i="2"/>
  <c r="J135" i="2"/>
  <c r="J183" i="2"/>
  <c r="J176" i="2"/>
  <c r="BK169" i="2"/>
  <c r="J164" i="2"/>
  <c r="J156" i="2"/>
  <c r="BK151" i="2"/>
  <c r="J145" i="2"/>
  <c r="J190" i="2"/>
  <c r="BK184" i="2"/>
  <c r="J170" i="2"/>
  <c r="BK162" i="2"/>
  <c r="J154" i="2"/>
  <c r="J136" i="2"/>
  <c r="J150" i="2"/>
  <c r="BK147" i="2"/>
  <c r="J154" i="3"/>
  <c r="J147" i="3"/>
  <c r="BK144" i="3"/>
  <c r="BK154" i="3"/>
  <c r="BK149" i="3"/>
  <c r="J144" i="3"/>
  <c r="J139" i="3"/>
  <c r="J148" i="3"/>
  <c r="J132" i="3"/>
  <c r="BK151" i="3"/>
  <c r="J131" i="3"/>
  <c r="J148" i="4"/>
  <c r="BK142" i="4"/>
  <c r="BK134" i="4"/>
  <c r="BK146" i="4"/>
  <c r="J136" i="4"/>
  <c r="J153" i="4"/>
  <c r="BK151" i="4"/>
  <c r="J140" i="5"/>
  <c r="BK131" i="5"/>
  <c r="BK128" i="5"/>
  <c r="BK133" i="5"/>
  <c r="J128" i="5"/>
  <c r="BK137" i="5"/>
  <c r="J132" i="5"/>
  <c r="BK129" i="5"/>
  <c r="J138" i="6"/>
  <c r="BK132" i="6"/>
  <c r="BK144" i="6"/>
  <c r="J132" i="6"/>
  <c r="J137" i="6"/>
  <c r="J131" i="6"/>
  <c r="BK128" i="6"/>
  <c r="BK132" i="7"/>
  <c r="BK128" i="7"/>
  <c r="J127" i="8"/>
  <c r="BK126" i="9"/>
  <c r="BK130" i="9"/>
  <c r="J126" i="10"/>
  <c r="BK126" i="11"/>
  <c r="J127" i="11"/>
  <c r="BK137" i="12"/>
  <c r="J129" i="12"/>
  <c r="BK132" i="12"/>
  <c r="J141" i="12"/>
  <c r="J133" i="12"/>
  <c r="BK134" i="12"/>
  <c r="BK134" i="13"/>
  <c r="J141" i="13"/>
  <c r="J133" i="13"/>
  <c r="J128" i="13"/>
  <c r="J134" i="13"/>
  <c r="BK129" i="13"/>
  <c r="BK140" i="13"/>
  <c r="BK131" i="13"/>
  <c r="J127" i="14"/>
  <c r="BK144" i="15"/>
  <c r="J138" i="15"/>
  <c r="J140" i="15"/>
  <c r="J131" i="15"/>
  <c r="J137" i="15"/>
  <c r="BK131" i="15"/>
  <c r="BK128" i="15"/>
  <c r="J127" i="16"/>
  <c r="J127" i="17"/>
  <c r="BK126" i="17"/>
  <c r="J130" i="18"/>
  <c r="BK127" i="19"/>
  <c r="BK130" i="19"/>
  <c r="BK130" i="20"/>
  <c r="J140" i="21"/>
  <c r="BK134" i="21"/>
  <c r="BK130" i="21"/>
  <c r="BK140" i="21"/>
  <c r="J130" i="21"/>
  <c r="J139" i="21"/>
  <c r="BK129" i="21"/>
  <c r="J137" i="22"/>
  <c r="J129" i="22"/>
  <c r="BK133" i="22"/>
  <c r="J134" i="22"/>
  <c r="BK139" i="22"/>
  <c r="J132" i="22"/>
  <c r="BK129" i="22"/>
  <c r="J134" i="23"/>
  <c r="BK129" i="23"/>
  <c r="J139" i="23"/>
  <c r="J133" i="23"/>
  <c r="J140" i="23"/>
  <c r="J131" i="23"/>
  <c r="BK139" i="24"/>
  <c r="J132" i="24"/>
  <c r="J136" i="24"/>
  <c r="J133" i="24"/>
  <c r="J143" i="24"/>
  <c r="BK136" i="24"/>
  <c r="BK143" i="25"/>
  <c r="J133" i="25"/>
  <c r="J137" i="25"/>
  <c r="BK136" i="25"/>
  <c r="BK129" i="25"/>
  <c r="BK132" i="25"/>
  <c r="BK133" i="26"/>
  <c r="J137" i="26"/>
  <c r="BK143" i="26"/>
  <c r="BK134" i="26"/>
  <c r="BK130" i="26"/>
  <c r="BK136" i="26"/>
  <c r="J128" i="26"/>
  <c r="BK132" i="27"/>
  <c r="J137" i="27"/>
  <c r="BK129" i="27"/>
  <c r="J131" i="27"/>
  <c r="J139" i="27"/>
  <c r="BK131" i="27"/>
  <c r="J134" i="28"/>
  <c r="J132" i="28"/>
  <c r="BK143" i="28"/>
  <c r="BK133" i="28"/>
  <c r="BK140" i="28"/>
  <c r="BK128" i="28"/>
  <c r="BK137" i="29"/>
  <c r="J129" i="29"/>
  <c r="BK140" i="29"/>
  <c r="J133" i="29"/>
  <c r="BK136" i="29"/>
  <c r="J143" i="29"/>
  <c r="BK139" i="30"/>
  <c r="J143" i="30"/>
  <c r="BK133" i="30"/>
  <c r="J133" i="30"/>
  <c r="BK128" i="30"/>
  <c r="BK132" i="30"/>
  <c r="BK143" i="31"/>
  <c r="BK131" i="31"/>
  <c r="J137" i="31"/>
  <c r="BK136" i="31"/>
  <c r="BK129" i="31"/>
  <c r="BK137" i="31"/>
  <c r="J132" i="31"/>
  <c r="BK190" i="2"/>
  <c r="BK185" i="2"/>
  <c r="J181" i="2"/>
  <c r="BK172" i="2"/>
  <c r="BK167" i="2"/>
  <c r="J161" i="2"/>
  <c r="J152" i="2"/>
  <c r="BK146" i="2"/>
  <c r="BK191" i="2"/>
  <c r="BK182" i="2"/>
  <c r="J177" i="2"/>
  <c r="J172" i="2"/>
  <c r="J165" i="2"/>
  <c r="J158" i="2"/>
  <c r="BK153" i="2"/>
  <c r="J147" i="2"/>
  <c r="J138" i="2"/>
  <c r="J188" i="2"/>
  <c r="BK178" i="2"/>
  <c r="J174" i="2"/>
  <c r="BK163" i="2"/>
  <c r="BK156" i="2"/>
  <c r="J140" i="2"/>
  <c r="J162" i="2"/>
  <c r="BK145" i="2"/>
  <c r="BK152" i="3"/>
  <c r="J146" i="3"/>
  <c r="BK141" i="3"/>
  <c r="BK132" i="3"/>
  <c r="J151" i="3"/>
  <c r="J145" i="3"/>
  <c r="BK136" i="3"/>
  <c r="J149" i="3"/>
  <c r="J136" i="3"/>
  <c r="J155" i="3"/>
  <c r="BK146" i="3"/>
  <c r="BK134" i="3"/>
  <c r="J149" i="4"/>
  <c r="BK145" i="4"/>
  <c r="BK139" i="4"/>
  <c r="J152" i="4"/>
  <c r="J140" i="4"/>
  <c r="J144" i="4"/>
  <c r="J139" i="4"/>
  <c r="BK132" i="4"/>
  <c r="BK152" i="4"/>
  <c r="BK147" i="4"/>
  <c r="J142" i="4"/>
  <c r="J138" i="5"/>
  <c r="BK130" i="5"/>
  <c r="BK140" i="5"/>
  <c r="J130" i="5"/>
  <c r="BK141" i="5"/>
  <c r="J133" i="5"/>
  <c r="J144" i="6"/>
  <c r="BK130" i="6"/>
  <c r="J140" i="6"/>
  <c r="BK131" i="6"/>
  <c r="J135" i="6"/>
  <c r="J130" i="6"/>
  <c r="J137" i="7"/>
  <c r="J129" i="7"/>
  <c r="BK130" i="8"/>
  <c r="J127" i="9"/>
  <c r="J130" i="10"/>
  <c r="BK130" i="10"/>
  <c r="BK127" i="11"/>
  <c r="BK140" i="12"/>
  <c r="J132" i="12"/>
  <c r="J128" i="12"/>
  <c r="J131" i="12"/>
  <c r="BK138" i="12"/>
  <c r="BK131" i="12"/>
  <c r="BK135" i="12"/>
  <c r="BK128" i="12"/>
  <c r="J129" i="13"/>
  <c r="BK138" i="13"/>
  <c r="J130" i="13"/>
  <c r="BK130" i="13"/>
  <c r="J138" i="13"/>
  <c r="J130" i="14"/>
  <c r="BK126" i="14"/>
  <c r="BK140" i="15"/>
  <c r="BK141" i="15"/>
  <c r="BK134" i="15"/>
  <c r="J128" i="15"/>
  <c r="J132" i="15"/>
  <c r="J135" i="15"/>
  <c r="BK127" i="16"/>
  <c r="J130" i="16"/>
  <c r="BK127" i="17"/>
  <c r="BK126" i="18"/>
  <c r="J130" i="19"/>
  <c r="J126" i="19"/>
  <c r="J130" i="20"/>
  <c r="BK126" i="20"/>
  <c r="J136" i="21"/>
  <c r="BK132" i="21"/>
  <c r="BK133" i="21"/>
  <c r="J134" i="21"/>
  <c r="J143" i="21"/>
  <c r="J128" i="21"/>
  <c r="J133" i="22"/>
  <c r="BK128" i="22"/>
  <c r="J131" i="22"/>
  <c r="BK140" i="22"/>
  <c r="BK134" i="22"/>
  <c r="J143" i="23"/>
  <c r="BK130" i="23"/>
  <c r="BK140" i="23"/>
  <c r="BK134" i="23"/>
  <c r="J128" i="23"/>
  <c r="BK136" i="23"/>
  <c r="J129" i="23"/>
  <c r="J130" i="24"/>
  <c r="J134" i="24"/>
  <c r="BK140" i="24"/>
  <c r="BK131" i="24"/>
  <c r="J137" i="24"/>
  <c r="BK130" i="24"/>
  <c r="J134" i="25"/>
  <c r="J143" i="25"/>
  <c r="J131" i="25"/>
  <c r="BK134" i="25"/>
  <c r="BK130" i="25"/>
  <c r="J136" i="25"/>
  <c r="J134" i="26"/>
  <c r="J132" i="26"/>
  <c r="J140" i="26"/>
  <c r="J133" i="26"/>
  <c r="BK140" i="26"/>
  <c r="J131" i="26"/>
  <c r="J136" i="27"/>
  <c r="BK139" i="27"/>
  <c r="J133" i="27"/>
  <c r="J134" i="27"/>
  <c r="J128" i="27"/>
  <c r="BK133" i="27"/>
  <c r="BK128" i="27"/>
  <c r="BK137" i="28"/>
  <c r="J130" i="28"/>
  <c r="J140" i="28"/>
  <c r="BK132" i="28"/>
  <c r="J136" i="28"/>
  <c r="BK130" i="28"/>
  <c r="BK139" i="29"/>
  <c r="BK143" i="29"/>
  <c r="J134" i="29"/>
  <c r="J140" i="29"/>
  <c r="BK128" i="29"/>
  <c r="BK133" i="29"/>
  <c r="J132" i="30"/>
  <c r="BK130" i="30"/>
  <c r="J139" i="30"/>
  <c r="J129" i="30"/>
  <c r="J140" i="30"/>
  <c r="J131" i="30"/>
  <c r="BK140" i="31"/>
  <c r="J129" i="31"/>
  <c r="BK133" i="31"/>
  <c r="J140" i="31"/>
  <c r="J131" i="31"/>
  <c r="J143" i="31"/>
  <c r="BK134" i="31"/>
  <c r="P134" i="2" l="1"/>
  <c r="P133" i="2"/>
  <c r="P144" i="2"/>
  <c r="R157" i="2"/>
  <c r="P171" i="2"/>
  <c r="P175" i="2"/>
  <c r="P180" i="2"/>
  <c r="BK186" i="2"/>
  <c r="J186" i="2"/>
  <c r="J110" i="2"/>
  <c r="T130" i="3"/>
  <c r="T129" i="3"/>
  <c r="T138" i="3"/>
  <c r="R143" i="3"/>
  <c r="P150" i="3"/>
  <c r="BK130" i="4"/>
  <c r="J130" i="4" s="1"/>
  <c r="J100" i="4" s="1"/>
  <c r="T138" i="4"/>
  <c r="T143" i="4"/>
  <c r="P150" i="4"/>
  <c r="P127" i="5"/>
  <c r="P126" i="5"/>
  <c r="P125" i="5"/>
  <c r="AU99" i="1" s="1"/>
  <c r="P136" i="5"/>
  <c r="P139" i="5"/>
  <c r="BK127" i="6"/>
  <c r="J127" i="6" s="1"/>
  <c r="J100" i="6" s="1"/>
  <c r="BK136" i="6"/>
  <c r="J136" i="6"/>
  <c r="J101" i="6"/>
  <c r="BK139" i="6"/>
  <c r="J139" i="6"/>
  <c r="J102" i="6"/>
  <c r="T127" i="7"/>
  <c r="T136" i="7"/>
  <c r="R139" i="7"/>
  <c r="T125" i="8"/>
  <c r="T124" i="8" s="1"/>
  <c r="T123" i="8" s="1"/>
  <c r="P125" i="9"/>
  <c r="P124" i="9"/>
  <c r="P123" i="9"/>
  <c r="AU103" i="1"/>
  <c r="R125" i="10"/>
  <c r="R124" i="10"/>
  <c r="R123" i="10" s="1"/>
  <c r="R125" i="11"/>
  <c r="R124" i="11"/>
  <c r="R123" i="11"/>
  <c r="R127" i="12"/>
  <c r="BK136" i="12"/>
  <c r="J136" i="12"/>
  <c r="J101" i="12"/>
  <c r="R139" i="12"/>
  <c r="BK127" i="13"/>
  <c r="J127" i="13"/>
  <c r="J100" i="13"/>
  <c r="BK136" i="13"/>
  <c r="J136" i="13"/>
  <c r="J101" i="13"/>
  <c r="R139" i="13"/>
  <c r="P125" i="14"/>
  <c r="P124" i="14"/>
  <c r="P123" i="14"/>
  <c r="AU108" i="1"/>
  <c r="R127" i="15"/>
  <c r="P136" i="15"/>
  <c r="T139" i="15"/>
  <c r="T125" i="16"/>
  <c r="T124" i="16" s="1"/>
  <c r="T123" i="16" s="1"/>
  <c r="BK125" i="17"/>
  <c r="J125" i="17"/>
  <c r="J100" i="17" s="1"/>
  <c r="P125" i="18"/>
  <c r="P124" i="18"/>
  <c r="P123" i="18"/>
  <c r="AU112" i="1"/>
  <c r="R125" i="19"/>
  <c r="R124" i="19"/>
  <c r="R123" i="19"/>
  <c r="R125" i="20"/>
  <c r="R124" i="20"/>
  <c r="R123" i="20"/>
  <c r="P127" i="21"/>
  <c r="R135" i="21"/>
  <c r="BK138" i="21"/>
  <c r="J138" i="21"/>
  <c r="J102" i="21"/>
  <c r="BK127" i="22"/>
  <c r="J127" i="22" s="1"/>
  <c r="J100" i="22" s="1"/>
  <c r="P135" i="22"/>
  <c r="P126" i="22" s="1"/>
  <c r="P125" i="22" s="1"/>
  <c r="AU116" i="1" s="1"/>
  <c r="T138" i="22"/>
  <c r="P127" i="23"/>
  <c r="R135" i="23"/>
  <c r="P138" i="23"/>
  <c r="R127" i="24"/>
  <c r="P135" i="24"/>
  <c r="P138" i="24"/>
  <c r="BK127" i="25"/>
  <c r="BK135" i="25"/>
  <c r="J135" i="25" s="1"/>
  <c r="J101" i="25" s="1"/>
  <c r="BK138" i="25"/>
  <c r="J138" i="25" s="1"/>
  <c r="J102" i="25" s="1"/>
  <c r="T127" i="26"/>
  <c r="T135" i="26"/>
  <c r="T138" i="26"/>
  <c r="P127" i="27"/>
  <c r="R135" i="27"/>
  <c r="BK138" i="27"/>
  <c r="J138" i="27"/>
  <c r="J102" i="27" s="1"/>
  <c r="BK127" i="28"/>
  <c r="J127" i="28"/>
  <c r="J100" i="28" s="1"/>
  <c r="BK135" i="28"/>
  <c r="J135" i="28"/>
  <c r="J101" i="28"/>
  <c r="T138" i="28"/>
  <c r="P127" i="29"/>
  <c r="R135" i="29"/>
  <c r="BK138" i="29"/>
  <c r="J138" i="29"/>
  <c r="J102" i="29" s="1"/>
  <c r="BK127" i="30"/>
  <c r="BK126" i="30" s="1"/>
  <c r="J126" i="30" s="1"/>
  <c r="J99" i="30" s="1"/>
  <c r="J127" i="30"/>
  <c r="J100" i="30" s="1"/>
  <c r="BK135" i="30"/>
  <c r="J135" i="30" s="1"/>
  <c r="J101" i="30" s="1"/>
  <c r="T138" i="30"/>
  <c r="T127" i="31"/>
  <c r="BK134" i="2"/>
  <c r="J134" i="2"/>
  <c r="J100" i="2"/>
  <c r="BK144" i="2"/>
  <c r="J144" i="2"/>
  <c r="J105" i="2"/>
  <c r="BK157" i="2"/>
  <c r="J157" i="2"/>
  <c r="J106" i="2" s="1"/>
  <c r="BK171" i="2"/>
  <c r="J171" i="2" s="1"/>
  <c r="J107" i="2" s="1"/>
  <c r="BK175" i="2"/>
  <c r="J175" i="2"/>
  <c r="J108" i="2"/>
  <c r="BK180" i="2"/>
  <c r="J180" i="2"/>
  <c r="J109" i="2"/>
  <c r="P186" i="2"/>
  <c r="BK130" i="3"/>
  <c r="J130" i="3" s="1"/>
  <c r="J100" i="3" s="1"/>
  <c r="BK138" i="3"/>
  <c r="J138" i="3"/>
  <c r="J104" i="3"/>
  <c r="T143" i="3"/>
  <c r="T150" i="3"/>
  <c r="R130" i="4"/>
  <c r="R129" i="4"/>
  <c r="BK138" i="4"/>
  <c r="J138" i="4" s="1"/>
  <c r="J104" i="4" s="1"/>
  <c r="BK143" i="4"/>
  <c r="J143" i="4"/>
  <c r="J105" i="4" s="1"/>
  <c r="T150" i="4"/>
  <c r="T127" i="5"/>
  <c r="R136" i="5"/>
  <c r="BK139" i="5"/>
  <c r="J139" i="5" s="1"/>
  <c r="J102" i="5" s="1"/>
  <c r="R127" i="6"/>
  <c r="R126" i="6" s="1"/>
  <c r="R125" i="6" s="1"/>
  <c r="R136" i="6"/>
  <c r="R139" i="6"/>
  <c r="P127" i="7"/>
  <c r="BK136" i="7"/>
  <c r="J136" i="7"/>
  <c r="J101" i="7"/>
  <c r="P139" i="7"/>
  <c r="R125" i="8"/>
  <c r="R124" i="8"/>
  <c r="R123" i="8"/>
  <c r="R125" i="9"/>
  <c r="R124" i="9"/>
  <c r="R123" i="9" s="1"/>
  <c r="P125" i="10"/>
  <c r="P124" i="10" s="1"/>
  <c r="P123" i="10" s="1"/>
  <c r="AU104" i="1" s="1"/>
  <c r="P125" i="11"/>
  <c r="P124" i="11"/>
  <c r="P123" i="11" s="1"/>
  <c r="AU105" i="1" s="1"/>
  <c r="P127" i="12"/>
  <c r="R136" i="12"/>
  <c r="BK139" i="12"/>
  <c r="J139" i="12" s="1"/>
  <c r="J102" i="12" s="1"/>
  <c r="T127" i="13"/>
  <c r="T136" i="13"/>
  <c r="T126" i="13" s="1"/>
  <c r="T125" i="13" s="1"/>
  <c r="T139" i="13"/>
  <c r="R125" i="14"/>
  <c r="R124" i="14"/>
  <c r="R123" i="14"/>
  <c r="T127" i="15"/>
  <c r="T136" i="15"/>
  <c r="T126" i="15" s="1"/>
  <c r="T125" i="15" s="1"/>
  <c r="R139" i="15"/>
  <c r="P125" i="16"/>
  <c r="P124" i="16"/>
  <c r="P123" i="16"/>
  <c r="AU110" i="1"/>
  <c r="R125" i="17"/>
  <c r="R124" i="17"/>
  <c r="R123" i="17"/>
  <c r="T125" i="18"/>
  <c r="T124" i="18"/>
  <c r="T123" i="18" s="1"/>
  <c r="BK125" i="19"/>
  <c r="J125" i="19" s="1"/>
  <c r="J100" i="19" s="1"/>
  <c r="T125" i="20"/>
  <c r="T124" i="20"/>
  <c r="T123" i="20"/>
  <c r="T127" i="21"/>
  <c r="T126" i="21"/>
  <c r="T125" i="21"/>
  <c r="T135" i="21"/>
  <c r="T138" i="21"/>
  <c r="R127" i="22"/>
  <c r="BK135" i="22"/>
  <c r="J135" i="22" s="1"/>
  <c r="J101" i="22" s="1"/>
  <c r="P138" i="22"/>
  <c r="T127" i="23"/>
  <c r="T135" i="23"/>
  <c r="T126" i="23" s="1"/>
  <c r="T125" i="23" s="1"/>
  <c r="T138" i="23"/>
  <c r="T127" i="24"/>
  <c r="T135" i="24"/>
  <c r="BK138" i="24"/>
  <c r="J138" i="24"/>
  <c r="J102" i="24" s="1"/>
  <c r="P127" i="25"/>
  <c r="P135" i="25"/>
  <c r="R138" i="25"/>
  <c r="R127" i="26"/>
  <c r="R135" i="26"/>
  <c r="BK138" i="26"/>
  <c r="J138" i="26"/>
  <c r="J102" i="26" s="1"/>
  <c r="BK127" i="27"/>
  <c r="J127" i="27" s="1"/>
  <c r="J100" i="27" s="1"/>
  <c r="BK135" i="27"/>
  <c r="J135" i="27"/>
  <c r="J101" i="27"/>
  <c r="T138" i="27"/>
  <c r="T127" i="28"/>
  <c r="T126" i="28" s="1"/>
  <c r="T125" i="28" s="1"/>
  <c r="T135" i="28"/>
  <c r="R138" i="28"/>
  <c r="BK127" i="29"/>
  <c r="J127" i="29" s="1"/>
  <c r="J100" i="29" s="1"/>
  <c r="BK135" i="29"/>
  <c r="J135" i="29"/>
  <c r="J101" i="29"/>
  <c r="P138" i="29"/>
  <c r="P127" i="30"/>
  <c r="R135" i="30"/>
  <c r="BK138" i="30"/>
  <c r="J138" i="30"/>
  <c r="J102" i="30" s="1"/>
  <c r="P127" i="31"/>
  <c r="R135" i="31"/>
  <c r="T134" i="2"/>
  <c r="T133" i="2" s="1"/>
  <c r="R144" i="2"/>
  <c r="P157" i="2"/>
  <c r="R171" i="2"/>
  <c r="R175" i="2"/>
  <c r="R180" i="2"/>
  <c r="R186" i="2"/>
  <c r="R130" i="3"/>
  <c r="R129" i="3" s="1"/>
  <c r="P138" i="3"/>
  <c r="BK143" i="3"/>
  <c r="J143" i="3"/>
  <c r="J105" i="3" s="1"/>
  <c r="BK150" i="3"/>
  <c r="J150" i="3"/>
  <c r="J106" i="3"/>
  <c r="T130" i="4"/>
  <c r="T129" i="4" s="1"/>
  <c r="R138" i="4"/>
  <c r="R143" i="4"/>
  <c r="R150" i="4"/>
  <c r="R127" i="5"/>
  <c r="T136" i="5"/>
  <c r="T139" i="5"/>
  <c r="P127" i="6"/>
  <c r="P136" i="6"/>
  <c r="P126" i="6" s="1"/>
  <c r="P125" i="6" s="1"/>
  <c r="AU100" i="1" s="1"/>
  <c r="P139" i="6"/>
  <c r="R127" i="7"/>
  <c r="P136" i="7"/>
  <c r="BK139" i="7"/>
  <c r="J139" i="7"/>
  <c r="J102" i="7" s="1"/>
  <c r="BK125" i="8"/>
  <c r="J125" i="8" s="1"/>
  <c r="J100" i="8" s="1"/>
  <c r="T125" i="9"/>
  <c r="T124" i="9"/>
  <c r="T123" i="9"/>
  <c r="T125" i="10"/>
  <c r="T124" i="10"/>
  <c r="T123" i="10"/>
  <c r="BK125" i="11"/>
  <c r="J125" i="11"/>
  <c r="J100" i="11" s="1"/>
  <c r="T127" i="12"/>
  <c r="T136" i="12"/>
  <c r="P139" i="12"/>
  <c r="P127" i="13"/>
  <c r="P136" i="13"/>
  <c r="BK139" i="13"/>
  <c r="J139" i="13" s="1"/>
  <c r="J102" i="13" s="1"/>
  <c r="T125" i="14"/>
  <c r="T124" i="14" s="1"/>
  <c r="T123" i="14" s="1"/>
  <c r="P127" i="15"/>
  <c r="R136" i="15"/>
  <c r="BK139" i="15"/>
  <c r="J139" i="15"/>
  <c r="J102" i="15"/>
  <c r="R125" i="16"/>
  <c r="R124" i="16"/>
  <c r="R123" i="16" s="1"/>
  <c r="P125" i="17"/>
  <c r="P124" i="17"/>
  <c r="P123" i="17" s="1"/>
  <c r="AU111" i="1" s="1"/>
  <c r="BK125" i="18"/>
  <c r="J125" i="18"/>
  <c r="J100" i="18" s="1"/>
  <c r="P125" i="19"/>
  <c r="P124" i="19"/>
  <c r="P123" i="19"/>
  <c r="AU113" i="1"/>
  <c r="BK125" i="20"/>
  <c r="J125" i="20"/>
  <c r="J100" i="20"/>
  <c r="R127" i="21"/>
  <c r="P135" i="21"/>
  <c r="P138" i="21"/>
  <c r="T127" i="22"/>
  <c r="T126" i="22" s="1"/>
  <c r="T125" i="22" s="1"/>
  <c r="T135" i="22"/>
  <c r="R138" i="22"/>
  <c r="BK127" i="23"/>
  <c r="J127" i="23" s="1"/>
  <c r="J100" i="23" s="1"/>
  <c r="BK135" i="23"/>
  <c r="J135" i="23" s="1"/>
  <c r="J101" i="23" s="1"/>
  <c r="R138" i="23"/>
  <c r="BK127" i="24"/>
  <c r="J127" i="24" s="1"/>
  <c r="J100" i="24" s="1"/>
  <c r="BK135" i="24"/>
  <c r="J135" i="24"/>
  <c r="J101" i="24"/>
  <c r="R138" i="24"/>
  <c r="T127" i="25"/>
  <c r="R135" i="25"/>
  <c r="R126" i="25" s="1"/>
  <c r="R125" i="25" s="1"/>
  <c r="T138" i="25"/>
  <c r="BK127" i="26"/>
  <c r="J127" i="26" s="1"/>
  <c r="J100" i="26" s="1"/>
  <c r="BK135" i="26"/>
  <c r="J135" i="26"/>
  <c r="J101" i="26"/>
  <c r="P138" i="26"/>
  <c r="R127" i="27"/>
  <c r="P135" i="27"/>
  <c r="P138" i="27"/>
  <c r="R127" i="28"/>
  <c r="R126" i="28" s="1"/>
  <c r="R125" i="28" s="1"/>
  <c r="R135" i="28"/>
  <c r="P138" i="28"/>
  <c r="R127" i="29"/>
  <c r="P135" i="29"/>
  <c r="T138" i="29"/>
  <c r="T127" i="30"/>
  <c r="P135" i="30"/>
  <c r="R138" i="30"/>
  <c r="R127" i="31"/>
  <c r="P135" i="31"/>
  <c r="BK138" i="31"/>
  <c r="J138" i="31"/>
  <c r="J102" i="31" s="1"/>
  <c r="R138" i="31"/>
  <c r="R134" i="2"/>
  <c r="R133" i="2"/>
  <c r="T144" i="2"/>
  <c r="T157" i="2"/>
  <c r="T171" i="2"/>
  <c r="T175" i="2"/>
  <c r="T180" i="2"/>
  <c r="T186" i="2"/>
  <c r="P130" i="3"/>
  <c r="P129" i="3"/>
  <c r="R138" i="3"/>
  <c r="R137" i="3"/>
  <c r="P143" i="3"/>
  <c r="R150" i="3"/>
  <c r="P130" i="4"/>
  <c r="P129" i="4"/>
  <c r="P128" i="4" s="1"/>
  <c r="AU98" i="1" s="1"/>
  <c r="P138" i="4"/>
  <c r="P137" i="4"/>
  <c r="P143" i="4"/>
  <c r="BK150" i="4"/>
  <c r="J150" i="4" s="1"/>
  <c r="J106" i="4" s="1"/>
  <c r="BK127" i="5"/>
  <c r="J127" i="5"/>
  <c r="J100" i="5"/>
  <c r="BK136" i="5"/>
  <c r="J136" i="5" s="1"/>
  <c r="J101" i="5" s="1"/>
  <c r="R139" i="5"/>
  <c r="T127" i="6"/>
  <c r="T126" i="6" s="1"/>
  <c r="T125" i="6" s="1"/>
  <c r="T136" i="6"/>
  <c r="T139" i="6"/>
  <c r="BK127" i="7"/>
  <c r="J127" i="7"/>
  <c r="J100" i="7"/>
  <c r="R136" i="7"/>
  <c r="T139" i="7"/>
  <c r="P125" i="8"/>
  <c r="P124" i="8"/>
  <c r="P123" i="8"/>
  <c r="AU102" i="1" s="1"/>
  <c r="BK125" i="9"/>
  <c r="J125" i="9" s="1"/>
  <c r="J100" i="9" s="1"/>
  <c r="BK125" i="10"/>
  <c r="J125" i="10"/>
  <c r="J100" i="10"/>
  <c r="T125" i="11"/>
  <c r="T124" i="11" s="1"/>
  <c r="T123" i="11" s="1"/>
  <c r="BK127" i="12"/>
  <c r="BK126" i="12" s="1"/>
  <c r="J126" i="12" s="1"/>
  <c r="J99" i="12" s="1"/>
  <c r="J127" i="12"/>
  <c r="J100" i="12" s="1"/>
  <c r="P136" i="12"/>
  <c r="T139" i="12"/>
  <c r="R127" i="13"/>
  <c r="R126" i="13" s="1"/>
  <c r="R125" i="13" s="1"/>
  <c r="R136" i="13"/>
  <c r="P139" i="13"/>
  <c r="BK125" i="14"/>
  <c r="J125" i="14" s="1"/>
  <c r="J100" i="14" s="1"/>
  <c r="BK127" i="15"/>
  <c r="J127" i="15" s="1"/>
  <c r="J100" i="15" s="1"/>
  <c r="BK136" i="15"/>
  <c r="J136" i="15"/>
  <c r="J101" i="15" s="1"/>
  <c r="P139" i="15"/>
  <c r="BK125" i="16"/>
  <c r="J125" i="16"/>
  <c r="J100" i="16" s="1"/>
  <c r="T125" i="17"/>
  <c r="T124" i="17"/>
  <c r="T123" i="17"/>
  <c r="R125" i="18"/>
  <c r="R124" i="18"/>
  <c r="R123" i="18" s="1"/>
  <c r="T125" i="19"/>
  <c r="T124" i="19" s="1"/>
  <c r="T123" i="19" s="1"/>
  <c r="P125" i="20"/>
  <c r="P124" i="20"/>
  <c r="P123" i="20" s="1"/>
  <c r="AU114" i="1" s="1"/>
  <c r="BK127" i="21"/>
  <c r="J127" i="21"/>
  <c r="J100" i="21" s="1"/>
  <c r="BK135" i="21"/>
  <c r="J135" i="21" s="1"/>
  <c r="J101" i="21" s="1"/>
  <c r="R138" i="21"/>
  <c r="P127" i="22"/>
  <c r="R135" i="22"/>
  <c r="BK138" i="22"/>
  <c r="J138" i="22"/>
  <c r="J102" i="22" s="1"/>
  <c r="R127" i="23"/>
  <c r="R126" i="23" s="1"/>
  <c r="R125" i="23" s="1"/>
  <c r="P135" i="23"/>
  <c r="BK138" i="23"/>
  <c r="J138" i="23"/>
  <c r="J102" i="23"/>
  <c r="P127" i="24"/>
  <c r="P126" i="24" s="1"/>
  <c r="P125" i="24" s="1"/>
  <c r="AU118" i="1" s="1"/>
  <c r="R135" i="24"/>
  <c r="T138" i="24"/>
  <c r="R127" i="25"/>
  <c r="T135" i="25"/>
  <c r="P138" i="25"/>
  <c r="P127" i="26"/>
  <c r="P126" i="26" s="1"/>
  <c r="P125" i="26" s="1"/>
  <c r="AU120" i="1" s="1"/>
  <c r="P135" i="26"/>
  <c r="R138" i="26"/>
  <c r="T127" i="27"/>
  <c r="T126" i="27" s="1"/>
  <c r="T125" i="27" s="1"/>
  <c r="T135" i="27"/>
  <c r="R138" i="27"/>
  <c r="P127" i="28"/>
  <c r="P135" i="28"/>
  <c r="P126" i="28" s="1"/>
  <c r="P125" i="28" s="1"/>
  <c r="AU122" i="1" s="1"/>
  <c r="BK138" i="28"/>
  <c r="J138" i="28" s="1"/>
  <c r="J102" i="28" s="1"/>
  <c r="T127" i="29"/>
  <c r="T126" i="29"/>
  <c r="T125" i="29" s="1"/>
  <c r="T135" i="29"/>
  <c r="R138" i="29"/>
  <c r="R127" i="30"/>
  <c r="R126" i="30" s="1"/>
  <c r="R125" i="30" s="1"/>
  <c r="T135" i="30"/>
  <c r="P138" i="30"/>
  <c r="BK127" i="31"/>
  <c r="J127" i="31"/>
  <c r="J100" i="31" s="1"/>
  <c r="BK135" i="31"/>
  <c r="J135" i="31" s="1"/>
  <c r="J101" i="31" s="1"/>
  <c r="T135" i="31"/>
  <c r="P138" i="31"/>
  <c r="T138" i="31"/>
  <c r="BK135" i="4"/>
  <c r="J135" i="4"/>
  <c r="J102" i="4"/>
  <c r="BK129" i="14"/>
  <c r="J129" i="14"/>
  <c r="J101" i="14" s="1"/>
  <c r="BK129" i="17"/>
  <c r="J129" i="17" s="1"/>
  <c r="J101" i="17" s="1"/>
  <c r="BK129" i="18"/>
  <c r="J129" i="18"/>
  <c r="J101" i="18" s="1"/>
  <c r="BK142" i="21"/>
  <c r="J142" i="21"/>
  <c r="J103" i="21"/>
  <c r="BK142" i="27"/>
  <c r="J142" i="27"/>
  <c r="J103" i="27" s="1"/>
  <c r="BK137" i="2"/>
  <c r="J137" i="2" s="1"/>
  <c r="J101" i="2" s="1"/>
  <c r="BK139" i="2"/>
  <c r="J139" i="2"/>
  <c r="J102" i="2" s="1"/>
  <c r="BK141" i="2"/>
  <c r="J141" i="2"/>
  <c r="J103" i="2"/>
  <c r="BK143" i="5"/>
  <c r="J143" i="5"/>
  <c r="J103" i="5" s="1"/>
  <c r="BK129" i="11"/>
  <c r="J129" i="11" s="1"/>
  <c r="J101" i="11" s="1"/>
  <c r="BK143" i="12"/>
  <c r="J143" i="12"/>
  <c r="J103" i="12" s="1"/>
  <c r="BK143" i="15"/>
  <c r="J143" i="15"/>
  <c r="J103" i="15"/>
  <c r="BK129" i="19"/>
  <c r="J129" i="19"/>
  <c r="J101" i="19" s="1"/>
  <c r="BK142" i="22"/>
  <c r="J142" i="22" s="1"/>
  <c r="J103" i="22" s="1"/>
  <c r="BK142" i="24"/>
  <c r="J142" i="24"/>
  <c r="J103" i="24" s="1"/>
  <c r="BK135" i="3"/>
  <c r="J135" i="3"/>
  <c r="J102" i="3"/>
  <c r="BK143" i="6"/>
  <c r="J143" i="6"/>
  <c r="J103" i="6" s="1"/>
  <c r="BK143" i="7"/>
  <c r="J143" i="7" s="1"/>
  <c r="J103" i="7" s="1"/>
  <c r="BK129" i="20"/>
  <c r="J129" i="20"/>
  <c r="J101" i="20" s="1"/>
  <c r="BK142" i="29"/>
  <c r="J142" i="29"/>
  <c r="J103" i="29"/>
  <c r="BK133" i="3"/>
  <c r="J133" i="3"/>
  <c r="J101" i="3" s="1"/>
  <c r="BK133" i="4"/>
  <c r="J133" i="4" s="1"/>
  <c r="J101" i="4" s="1"/>
  <c r="BK129" i="8"/>
  <c r="J129" i="8"/>
  <c r="J101" i="8" s="1"/>
  <c r="BK129" i="9"/>
  <c r="J129" i="9"/>
  <c r="J101" i="9"/>
  <c r="BK129" i="10"/>
  <c r="J129" i="10"/>
  <c r="J101" i="10" s="1"/>
  <c r="BK143" i="13"/>
  <c r="J143" i="13" s="1"/>
  <c r="J103" i="13" s="1"/>
  <c r="BK129" i="16"/>
  <c r="J129" i="16"/>
  <c r="J101" i="16" s="1"/>
  <c r="BK142" i="23"/>
  <c r="J142" i="23"/>
  <c r="J103" i="23"/>
  <c r="BK142" i="25"/>
  <c r="J142" i="25"/>
  <c r="J103" i="25" s="1"/>
  <c r="BK142" i="26"/>
  <c r="J142" i="26" s="1"/>
  <c r="J103" i="26" s="1"/>
  <c r="BK142" i="28"/>
  <c r="J142" i="28"/>
  <c r="J103" i="28" s="1"/>
  <c r="BK142" i="30"/>
  <c r="J142" i="30"/>
  <c r="J103" i="30"/>
  <c r="BK142" i="31"/>
  <c r="J142" i="31"/>
  <c r="J103" i="31" s="1"/>
  <c r="J91" i="31"/>
  <c r="BF133" i="31"/>
  <c r="BF143" i="31"/>
  <c r="F94" i="31"/>
  <c r="BF130" i="31"/>
  <c r="BF131" i="31"/>
  <c r="BF134" i="31"/>
  <c r="BF139" i="31"/>
  <c r="E85" i="31"/>
  <c r="BF132" i="31"/>
  <c r="BF136" i="31"/>
  <c r="BF140" i="31"/>
  <c r="BF128" i="31"/>
  <c r="BF129" i="31"/>
  <c r="BF137" i="31"/>
  <c r="F94" i="30"/>
  <c r="BF130" i="30"/>
  <c r="BF131" i="30"/>
  <c r="BF134" i="30"/>
  <c r="BF137" i="30"/>
  <c r="E85" i="30"/>
  <c r="BF128" i="30"/>
  <c r="BF129" i="30"/>
  <c r="BF132" i="30"/>
  <c r="J91" i="30"/>
  <c r="BF140" i="30"/>
  <c r="BF143" i="30"/>
  <c r="BF133" i="30"/>
  <c r="BF136" i="30"/>
  <c r="BF139" i="30"/>
  <c r="E85" i="29"/>
  <c r="BF140" i="29"/>
  <c r="BF130" i="29"/>
  <c r="BF132" i="29"/>
  <c r="BF136" i="29"/>
  <c r="J91" i="29"/>
  <c r="F94" i="29"/>
  <c r="BF129" i="29"/>
  <c r="BF128" i="29"/>
  <c r="BF131" i="29"/>
  <c r="BF133" i="29"/>
  <c r="BF134" i="29"/>
  <c r="BF137" i="29"/>
  <c r="BF139" i="29"/>
  <c r="BF143" i="29"/>
  <c r="E85" i="28"/>
  <c r="BF132" i="28"/>
  <c r="BF133" i="28"/>
  <c r="BF134" i="28"/>
  <c r="BF143" i="28"/>
  <c r="BF129" i="28"/>
  <c r="BF136" i="28"/>
  <c r="BF139" i="28"/>
  <c r="BF140" i="28"/>
  <c r="J91" i="28"/>
  <c r="F94" i="28"/>
  <c r="BF130" i="28"/>
  <c r="BF131" i="28"/>
  <c r="BF137" i="28"/>
  <c r="BF128" i="28"/>
  <c r="F94" i="27"/>
  <c r="BF140" i="27"/>
  <c r="BF143" i="27"/>
  <c r="J119" i="27"/>
  <c r="BF131" i="27"/>
  <c r="BF132" i="27"/>
  <c r="BF133" i="27"/>
  <c r="BF136" i="27"/>
  <c r="E85" i="27"/>
  <c r="BF129" i="27"/>
  <c r="BF128" i="27"/>
  <c r="BF130" i="27"/>
  <c r="BF134" i="27"/>
  <c r="BF137" i="27"/>
  <c r="BF139" i="27"/>
  <c r="J127" i="25"/>
  <c r="J100" i="25"/>
  <c r="E113" i="26"/>
  <c r="BF130" i="26"/>
  <c r="BF137" i="26"/>
  <c r="J91" i="26"/>
  <c r="F122" i="26"/>
  <c r="BF128" i="26"/>
  <c r="BF129" i="26"/>
  <c r="BF132" i="26"/>
  <c r="BF134" i="26"/>
  <c r="BF139" i="26"/>
  <c r="BF131" i="26"/>
  <c r="BF136" i="26"/>
  <c r="BF140" i="26"/>
  <c r="BF143" i="26"/>
  <c r="BF133" i="26"/>
  <c r="E85" i="25"/>
  <c r="J91" i="25"/>
  <c r="BF131" i="25"/>
  <c r="BF132" i="25"/>
  <c r="BF143" i="25"/>
  <c r="BF139" i="25"/>
  <c r="F94" i="25"/>
  <c r="BF128" i="25"/>
  <c r="BF130" i="25"/>
  <c r="BF140" i="25"/>
  <c r="BF129" i="25"/>
  <c r="BF133" i="25"/>
  <c r="BF134" i="25"/>
  <c r="BF136" i="25"/>
  <c r="BF137" i="25"/>
  <c r="BF133" i="24"/>
  <c r="BF139" i="24"/>
  <c r="BF140" i="24"/>
  <c r="F94" i="24"/>
  <c r="BF132" i="24"/>
  <c r="BF136" i="24"/>
  <c r="E85" i="24"/>
  <c r="J119" i="24"/>
  <c r="BF129" i="24"/>
  <c r="BF131" i="24"/>
  <c r="BF134" i="24"/>
  <c r="BF128" i="24"/>
  <c r="BF130" i="24"/>
  <c r="BF137" i="24"/>
  <c r="BF143" i="24"/>
  <c r="E85" i="23"/>
  <c r="J91" i="23"/>
  <c r="F94" i="23"/>
  <c r="BF131" i="23"/>
  <c r="BF134" i="23"/>
  <c r="BF140" i="23"/>
  <c r="BF129" i="23"/>
  <c r="BF137" i="23"/>
  <c r="BF143" i="23"/>
  <c r="BF128" i="23"/>
  <c r="BF130" i="23"/>
  <c r="BF132" i="23"/>
  <c r="BF133" i="23"/>
  <c r="BF136" i="23"/>
  <c r="BF139" i="23"/>
  <c r="E113" i="22"/>
  <c r="J119" i="22"/>
  <c r="F122" i="22"/>
  <c r="BF129" i="22"/>
  <c r="BF130" i="22"/>
  <c r="BF140" i="22"/>
  <c r="BF143" i="22"/>
  <c r="BF133" i="22"/>
  <c r="BF139" i="22"/>
  <c r="BF131" i="22"/>
  <c r="BF132" i="22"/>
  <c r="BF134" i="22"/>
  <c r="BF137" i="22"/>
  <c r="BF128" i="22"/>
  <c r="BF136" i="22"/>
  <c r="E113" i="21"/>
  <c r="BF128" i="21"/>
  <c r="BF130" i="21"/>
  <c r="BF132" i="21"/>
  <c r="BF137" i="21"/>
  <c r="F122" i="21"/>
  <c r="BF133" i="21"/>
  <c r="BF136" i="21"/>
  <c r="BF143" i="21"/>
  <c r="J119" i="21"/>
  <c r="BF129" i="21"/>
  <c r="BF131" i="21"/>
  <c r="BF134" i="21"/>
  <c r="BF139" i="21"/>
  <c r="BF140" i="21"/>
  <c r="F94" i="20"/>
  <c r="E111" i="20"/>
  <c r="BF126" i="20"/>
  <c r="BF130" i="20"/>
  <c r="J117" i="20"/>
  <c r="BF127" i="20"/>
  <c r="BK124" i="18"/>
  <c r="BK123" i="18" s="1"/>
  <c r="J123" i="18" s="1"/>
  <c r="J98" i="18" s="1"/>
  <c r="BF126" i="19"/>
  <c r="BF130" i="19"/>
  <c r="F120" i="19"/>
  <c r="J91" i="19"/>
  <c r="E85" i="19"/>
  <c r="BF127" i="19"/>
  <c r="J91" i="18"/>
  <c r="F94" i="18"/>
  <c r="BF127" i="18"/>
  <c r="E85" i="18"/>
  <c r="BF126" i="18"/>
  <c r="BF130" i="18"/>
  <c r="BF126" i="17"/>
  <c r="BF127" i="17"/>
  <c r="BF130" i="17"/>
  <c r="J91" i="17"/>
  <c r="F120" i="17"/>
  <c r="E85" i="17"/>
  <c r="E85" i="16"/>
  <c r="J117" i="16"/>
  <c r="BF127" i="16"/>
  <c r="F120" i="16"/>
  <c r="BF126" i="16"/>
  <c r="BF130" i="16"/>
  <c r="E85" i="15"/>
  <c r="BF133" i="15"/>
  <c r="BF134" i="15"/>
  <c r="F94" i="15"/>
  <c r="J119" i="15"/>
  <c r="BF135" i="15"/>
  <c r="BF141" i="15"/>
  <c r="BF130" i="15"/>
  <c r="BF132" i="15"/>
  <c r="BF138" i="15"/>
  <c r="BF140" i="15"/>
  <c r="BF144" i="15"/>
  <c r="BF128" i="15"/>
  <c r="BF129" i="15"/>
  <c r="BF131" i="15"/>
  <c r="BF137" i="15"/>
  <c r="E85" i="14"/>
  <c r="J117" i="14"/>
  <c r="BF126" i="14"/>
  <c r="BF127" i="14"/>
  <c r="F94" i="14"/>
  <c r="BF130" i="14"/>
  <c r="J91" i="13"/>
  <c r="E113" i="13"/>
  <c r="BF128" i="13"/>
  <c r="BF137" i="13"/>
  <c r="F94" i="13"/>
  <c r="BF130" i="13"/>
  <c r="BF132" i="13"/>
  <c r="BF138" i="13"/>
  <c r="BF141" i="13"/>
  <c r="BF144" i="13"/>
  <c r="BF129" i="13"/>
  <c r="BF131" i="13"/>
  <c r="BF140" i="13"/>
  <c r="BF133" i="13"/>
  <c r="BF134" i="13"/>
  <c r="BF135" i="13"/>
  <c r="BF129" i="12"/>
  <c r="BF131" i="12"/>
  <c r="BF135" i="12"/>
  <c r="BF138" i="12"/>
  <c r="BF141" i="12"/>
  <c r="E85" i="12"/>
  <c r="J91" i="12"/>
  <c r="BF132" i="12"/>
  <c r="BF133" i="12"/>
  <c r="BF134" i="12"/>
  <c r="BF140" i="12"/>
  <c r="F122" i="12"/>
  <c r="BF130" i="12"/>
  <c r="BF128" i="12"/>
  <c r="BF137" i="12"/>
  <c r="BF144" i="12"/>
  <c r="J91" i="11"/>
  <c r="F94" i="11"/>
  <c r="BF127" i="11"/>
  <c r="E85" i="11"/>
  <c r="BF126" i="11"/>
  <c r="BF130" i="11"/>
  <c r="E85" i="10"/>
  <c r="BF126" i="10"/>
  <c r="J91" i="10"/>
  <c r="F94" i="10"/>
  <c r="BF130" i="10"/>
  <c r="BF127" i="10"/>
  <c r="F120" i="9"/>
  <c r="BF127" i="9"/>
  <c r="J117" i="9"/>
  <c r="BF126" i="9"/>
  <c r="BF130" i="9"/>
  <c r="E85" i="9"/>
  <c r="E85" i="8"/>
  <c r="J117" i="8"/>
  <c r="F120" i="8"/>
  <c r="BF127" i="8"/>
  <c r="BF130" i="8"/>
  <c r="BF126" i="8"/>
  <c r="J91" i="7"/>
  <c r="F94" i="7"/>
  <c r="BF140" i="7"/>
  <c r="E113" i="7"/>
  <c r="BF131" i="7"/>
  <c r="BF133" i="7"/>
  <c r="BF134" i="7"/>
  <c r="BF138" i="7"/>
  <c r="BF141" i="7"/>
  <c r="BF130" i="7"/>
  <c r="BF128" i="7"/>
  <c r="BF129" i="7"/>
  <c r="BF132" i="7"/>
  <c r="BF135" i="7"/>
  <c r="BF137" i="7"/>
  <c r="BF144" i="7"/>
  <c r="J91" i="6"/>
  <c r="F122" i="6"/>
  <c r="BF137" i="6"/>
  <c r="BF138" i="6"/>
  <c r="BF141" i="6"/>
  <c r="E113" i="6"/>
  <c r="BF130" i="6"/>
  <c r="BF132" i="6"/>
  <c r="BF133" i="6"/>
  <c r="BF140" i="6"/>
  <c r="BF144" i="6"/>
  <c r="BF128" i="6"/>
  <c r="BF129" i="6"/>
  <c r="BF131" i="6"/>
  <c r="BF134" i="6"/>
  <c r="BF135" i="6"/>
  <c r="F94" i="5"/>
  <c r="J119" i="5"/>
  <c r="BF131" i="5"/>
  <c r="BF132" i="5"/>
  <c r="BF133" i="5"/>
  <c r="BF130" i="5"/>
  <c r="BF140" i="5"/>
  <c r="BF144" i="5"/>
  <c r="E113" i="5"/>
  <c r="BF128" i="5"/>
  <c r="BF129" i="5"/>
  <c r="BF135" i="5"/>
  <c r="BF138" i="5"/>
  <c r="BF141" i="5"/>
  <c r="BF134" i="5"/>
  <c r="BF137" i="5"/>
  <c r="F94" i="4"/>
  <c r="J122" i="4"/>
  <c r="BF131" i="4"/>
  <c r="BF141" i="4"/>
  <c r="BF142" i="4"/>
  <c r="BF144" i="4"/>
  <c r="BF145" i="4"/>
  <c r="BF146" i="4"/>
  <c r="BF153" i="4"/>
  <c r="E85" i="4"/>
  <c r="BF152" i="4"/>
  <c r="BF132" i="4"/>
  <c r="BF134" i="4"/>
  <c r="BF139" i="4"/>
  <c r="BF140" i="4"/>
  <c r="BF147" i="4"/>
  <c r="BF148" i="4"/>
  <c r="BF151" i="4"/>
  <c r="BF136" i="4"/>
  <c r="BF149" i="4"/>
  <c r="BF154" i="4"/>
  <c r="BF155" i="4"/>
  <c r="F94" i="3"/>
  <c r="E116" i="3"/>
  <c r="BF131" i="3"/>
  <c r="BF132" i="3"/>
  <c r="BF139" i="3"/>
  <c r="BF145" i="3"/>
  <c r="BF134" i="3"/>
  <c r="BF141" i="3"/>
  <c r="BF147" i="3"/>
  <c r="J122" i="3"/>
  <c r="BF136" i="3"/>
  <c r="BF142" i="3"/>
  <c r="BF144" i="3"/>
  <c r="BF151" i="3"/>
  <c r="BF154" i="3"/>
  <c r="BF140" i="3"/>
  <c r="BF146" i="3"/>
  <c r="BF148" i="3"/>
  <c r="BF149" i="3"/>
  <c r="BF152" i="3"/>
  <c r="BF153" i="3"/>
  <c r="BF155" i="3"/>
  <c r="BF135" i="2"/>
  <c r="BF148" i="2"/>
  <c r="E120" i="2"/>
  <c r="F129" i="2"/>
  <c r="BF140" i="2"/>
  <c r="BF142" i="2"/>
  <c r="BF147" i="2"/>
  <c r="BF158" i="2"/>
  <c r="BF162" i="2"/>
  <c r="BF163" i="2"/>
  <c r="BF166" i="2"/>
  <c r="BF167" i="2"/>
  <c r="BF170" i="2"/>
  <c r="BF172" i="2"/>
  <c r="BF178" i="2"/>
  <c r="BF181" i="2"/>
  <c r="BF184" i="2"/>
  <c r="BF189" i="2"/>
  <c r="BF136" i="2"/>
  <c r="BF145" i="2"/>
  <c r="BF149" i="2"/>
  <c r="BF152" i="2"/>
  <c r="BF156" i="2"/>
  <c r="BF159" i="2"/>
  <c r="BF165" i="2"/>
  <c r="BF176" i="2"/>
  <c r="BF177" i="2"/>
  <c r="BF179" i="2"/>
  <c r="BF182" i="2"/>
  <c r="BF183" i="2"/>
  <c r="BF188" i="2"/>
  <c r="J91" i="2"/>
  <c r="BF138" i="2"/>
  <c r="BF146" i="2"/>
  <c r="BF150" i="2"/>
  <c r="BF151" i="2"/>
  <c r="BF153" i="2"/>
  <c r="BF154" i="2"/>
  <c r="BF160" i="2"/>
  <c r="BF161" i="2"/>
  <c r="BF164" i="2"/>
  <c r="BF168" i="2"/>
  <c r="BF169" i="2"/>
  <c r="BF173" i="2"/>
  <c r="BF174" i="2"/>
  <c r="BF185" i="2"/>
  <c r="BF187" i="2"/>
  <c r="BF190" i="2"/>
  <c r="BF191" i="2"/>
  <c r="AS94" i="1"/>
  <c r="J35" i="2"/>
  <c r="AV96" i="1"/>
  <c r="F38" i="2"/>
  <c r="BC96" i="1" s="1"/>
  <c r="J35" i="4"/>
  <c r="AV98" i="1"/>
  <c r="F37" i="5"/>
  <c r="BB99" i="1"/>
  <c r="F35" i="5"/>
  <c r="AZ99" i="1"/>
  <c r="F38" i="6"/>
  <c r="BC100" i="1" s="1"/>
  <c r="F38" i="7"/>
  <c r="BC101" i="1"/>
  <c r="F39" i="7"/>
  <c r="BD101" i="1" s="1"/>
  <c r="F35" i="9"/>
  <c r="AZ103" i="1"/>
  <c r="F38" i="9"/>
  <c r="BC103" i="1"/>
  <c r="F37" i="10"/>
  <c r="BB104" i="1"/>
  <c r="F39" i="11"/>
  <c r="BD105" i="1" s="1"/>
  <c r="F39" i="12"/>
  <c r="BD106" i="1"/>
  <c r="F35" i="12"/>
  <c r="AZ106" i="1" s="1"/>
  <c r="F39" i="13"/>
  <c r="BD107" i="1"/>
  <c r="F38" i="14"/>
  <c r="BC108" i="1" s="1"/>
  <c r="F37" i="14"/>
  <c r="BB108" i="1"/>
  <c r="F37" i="15"/>
  <c r="BB109" i="1" s="1"/>
  <c r="J35" i="15"/>
  <c r="AV109" i="1"/>
  <c r="F37" i="16"/>
  <c r="BB110" i="1" s="1"/>
  <c r="F38" i="16"/>
  <c r="BC110" i="1"/>
  <c r="J35" i="17"/>
  <c r="AV111" i="1" s="1"/>
  <c r="F35" i="18"/>
  <c r="AZ112" i="1"/>
  <c r="F38" i="19"/>
  <c r="BC113" i="1" s="1"/>
  <c r="F35" i="20"/>
  <c r="AZ114" i="1"/>
  <c r="F38" i="20"/>
  <c r="BC114" i="1" s="1"/>
  <c r="F35" i="21"/>
  <c r="AZ115" i="1"/>
  <c r="F37" i="22"/>
  <c r="BB116" i="1" s="1"/>
  <c r="F37" i="23"/>
  <c r="BB117" i="1"/>
  <c r="F35" i="24"/>
  <c r="AZ118" i="1" s="1"/>
  <c r="F35" i="25"/>
  <c r="AZ119" i="1"/>
  <c r="J35" i="26"/>
  <c r="AV120" i="1" s="1"/>
  <c r="F35" i="27"/>
  <c r="AZ121" i="1"/>
  <c r="F35" i="28"/>
  <c r="AZ122" i="1" s="1"/>
  <c r="F39" i="28"/>
  <c r="BD122" i="1"/>
  <c r="F38" i="29"/>
  <c r="BC123" i="1" s="1"/>
  <c r="F38" i="30"/>
  <c r="BC124" i="1"/>
  <c r="F37" i="31"/>
  <c r="BB125" i="1" s="1"/>
  <c r="F38" i="31"/>
  <c r="BC125" i="1"/>
  <c r="F39" i="2"/>
  <c r="BD96" i="1" s="1"/>
  <c r="F39" i="3"/>
  <c r="BD97" i="1"/>
  <c r="F35" i="4"/>
  <c r="AZ98" i="1" s="1"/>
  <c r="F39" i="4"/>
  <c r="BD98" i="1"/>
  <c r="F39" i="5"/>
  <c r="BD99" i="1" s="1"/>
  <c r="J35" i="6"/>
  <c r="AV100" i="1"/>
  <c r="F35" i="7"/>
  <c r="AZ101" i="1" s="1"/>
  <c r="F39" i="8"/>
  <c r="BD102" i="1"/>
  <c r="F38" i="8"/>
  <c r="BC102" i="1" s="1"/>
  <c r="F37" i="9"/>
  <c r="BB103" i="1"/>
  <c r="J35" i="10"/>
  <c r="AV104" i="1" s="1"/>
  <c r="F35" i="11"/>
  <c r="AZ105" i="1"/>
  <c r="J35" i="12"/>
  <c r="AV106" i="1" s="1"/>
  <c r="F38" i="13"/>
  <c r="BC107" i="1"/>
  <c r="F37" i="13"/>
  <c r="BB107" i="1" s="1"/>
  <c r="F39" i="15"/>
  <c r="BD109" i="1"/>
  <c r="F39" i="16"/>
  <c r="BD110" i="1" s="1"/>
  <c r="F35" i="17"/>
  <c r="AZ111" i="1" s="1"/>
  <c r="J35" i="18"/>
  <c r="AV112" i="1" s="1"/>
  <c r="F37" i="18"/>
  <c r="BB112" i="1"/>
  <c r="F39" i="19"/>
  <c r="BD113" i="1" s="1"/>
  <c r="F39" i="20"/>
  <c r="BD114" i="1"/>
  <c r="F38" i="21"/>
  <c r="BC115" i="1" s="1"/>
  <c r="F39" i="21"/>
  <c r="BD115" i="1" s="1"/>
  <c r="F38" i="22"/>
  <c r="BC116" i="1" s="1"/>
  <c r="F35" i="22"/>
  <c r="AZ116" i="1"/>
  <c r="F38" i="23"/>
  <c r="BC117" i="1" s="1"/>
  <c r="F38" i="24"/>
  <c r="BC118" i="1"/>
  <c r="F38" i="25"/>
  <c r="BC119" i="1" s="1"/>
  <c r="J35" i="25"/>
  <c r="AV119" i="1" s="1"/>
  <c r="F38" i="26"/>
  <c r="BC120" i="1" s="1"/>
  <c r="J35" i="27"/>
  <c r="AV121" i="1"/>
  <c r="J35" i="28"/>
  <c r="AV122" i="1" s="1"/>
  <c r="F37" i="29"/>
  <c r="BB123" i="1"/>
  <c r="J35" i="29"/>
  <c r="AV123" i="1" s="1"/>
  <c r="F35" i="30"/>
  <c r="AZ124" i="1" s="1"/>
  <c r="J35" i="31"/>
  <c r="AV125" i="1" s="1"/>
  <c r="F37" i="2"/>
  <c r="BB96" i="1"/>
  <c r="F35" i="3"/>
  <c r="AZ97" i="1" s="1"/>
  <c r="F37" i="3"/>
  <c r="BB97" i="1"/>
  <c r="F38" i="4"/>
  <c r="BC98" i="1" s="1"/>
  <c r="F38" i="5"/>
  <c r="BC99" i="1" s="1"/>
  <c r="F37" i="6"/>
  <c r="BB100" i="1" s="1"/>
  <c r="F37" i="7"/>
  <c r="BB101" i="1"/>
  <c r="J35" i="7"/>
  <c r="AV101" i="1" s="1"/>
  <c r="J35" i="8"/>
  <c r="AV102" i="1"/>
  <c r="F39" i="9"/>
  <c r="BD103" i="1" s="1"/>
  <c r="F35" i="10"/>
  <c r="AZ104" i="1" s="1"/>
  <c r="F37" i="11"/>
  <c r="BB105" i="1" s="1"/>
  <c r="J35" i="11"/>
  <c r="AV105" i="1"/>
  <c r="F38" i="12"/>
  <c r="BC106" i="1" s="1"/>
  <c r="J35" i="13"/>
  <c r="AV107" i="1"/>
  <c r="J35" i="14"/>
  <c r="AV108" i="1" s="1"/>
  <c r="F35" i="14"/>
  <c r="AZ108" i="1" s="1"/>
  <c r="J35" i="16"/>
  <c r="AV110" i="1" s="1"/>
  <c r="F35" i="16"/>
  <c r="AZ110" i="1"/>
  <c r="F39" i="17"/>
  <c r="BD111" i="1" s="1"/>
  <c r="F38" i="18"/>
  <c r="BC112" i="1"/>
  <c r="F37" i="19"/>
  <c r="BB113" i="1" s="1"/>
  <c r="J35" i="19"/>
  <c r="AV113" i="1" s="1"/>
  <c r="F37" i="20"/>
  <c r="BB114" i="1" s="1"/>
  <c r="J35" i="21"/>
  <c r="AV115" i="1"/>
  <c r="F39" i="22"/>
  <c r="BD116" i="1" s="1"/>
  <c r="J35" i="23"/>
  <c r="AV117" i="1"/>
  <c r="F37" i="24"/>
  <c r="BB118" i="1" s="1"/>
  <c r="J35" i="24"/>
  <c r="AV118" i="1" s="1"/>
  <c r="F39" i="25"/>
  <c r="BD119" i="1" s="1"/>
  <c r="F35" i="26"/>
  <c r="AZ120" i="1"/>
  <c r="F39" i="27"/>
  <c r="BD121" i="1" s="1"/>
  <c r="F38" i="27"/>
  <c r="BC121" i="1"/>
  <c r="F37" i="28"/>
  <c r="BB122" i="1" s="1"/>
  <c r="F39" i="29"/>
  <c r="BD123" i="1" s="1"/>
  <c r="F37" i="30"/>
  <c r="BB124" i="1" s="1"/>
  <c r="F39" i="30"/>
  <c r="BD124" i="1"/>
  <c r="F39" i="31"/>
  <c r="BD125" i="1" s="1"/>
  <c r="F35" i="2"/>
  <c r="AZ96" i="1"/>
  <c r="J35" i="3"/>
  <c r="AV97" i="1" s="1"/>
  <c r="F38" i="3"/>
  <c r="BC97" i="1" s="1"/>
  <c r="F37" i="4"/>
  <c r="BB98" i="1" s="1"/>
  <c r="J35" i="5"/>
  <c r="AV99" i="1"/>
  <c r="F35" i="6"/>
  <c r="AZ100" i="1" s="1"/>
  <c r="F39" i="6"/>
  <c r="BD100" i="1"/>
  <c r="F35" i="8"/>
  <c r="AZ102" i="1" s="1"/>
  <c r="F37" i="8"/>
  <c r="BB102" i="1" s="1"/>
  <c r="J35" i="9"/>
  <c r="AV103" i="1" s="1"/>
  <c r="F38" i="10"/>
  <c r="BC104" i="1"/>
  <c r="F39" i="10"/>
  <c r="BD104" i="1" s="1"/>
  <c r="F38" i="11"/>
  <c r="BC105" i="1"/>
  <c r="F37" i="12"/>
  <c r="BB106" i="1" s="1"/>
  <c r="F35" i="13"/>
  <c r="AZ107" i="1" s="1"/>
  <c r="F39" i="14"/>
  <c r="BD108" i="1" s="1"/>
  <c r="F35" i="15"/>
  <c r="AZ109" i="1"/>
  <c r="F38" i="15"/>
  <c r="BC109" i="1" s="1"/>
  <c r="F38" i="17"/>
  <c r="BC111" i="1"/>
  <c r="F37" i="17"/>
  <c r="BB111" i="1" s="1"/>
  <c r="F39" i="18"/>
  <c r="BD112" i="1" s="1"/>
  <c r="F35" i="19"/>
  <c r="AZ113" i="1" s="1"/>
  <c r="J35" i="20"/>
  <c r="AV114" i="1"/>
  <c r="F37" i="21"/>
  <c r="BB115" i="1" s="1"/>
  <c r="J35" i="22"/>
  <c r="AV116" i="1"/>
  <c r="F35" i="23"/>
  <c r="AZ117" i="1" s="1"/>
  <c r="F39" i="23"/>
  <c r="BD117" i="1" s="1"/>
  <c r="F39" i="24"/>
  <c r="BD118" i="1" s="1"/>
  <c r="F37" i="25"/>
  <c r="BB119" i="1"/>
  <c r="F37" i="26"/>
  <c r="BB120" i="1" s="1"/>
  <c r="F39" i="26"/>
  <c r="BD120" i="1"/>
  <c r="F37" i="27"/>
  <c r="BB121" i="1" s="1"/>
  <c r="F38" i="28"/>
  <c r="BC122" i="1" s="1"/>
  <c r="F35" i="29"/>
  <c r="AZ123" i="1" s="1"/>
  <c r="J35" i="30"/>
  <c r="AV124" i="1"/>
  <c r="F35" i="31"/>
  <c r="AZ125" i="1" s="1"/>
  <c r="T143" i="2" l="1"/>
  <c r="T126" i="30"/>
  <c r="T125" i="30"/>
  <c r="R126" i="7"/>
  <c r="R125" i="7" s="1"/>
  <c r="R143" i="2"/>
  <c r="P126" i="30"/>
  <c r="P125" i="30"/>
  <c r="AU124" i="1"/>
  <c r="P126" i="29"/>
  <c r="P125" i="29" s="1"/>
  <c r="AU123" i="1" s="1"/>
  <c r="BK126" i="25"/>
  <c r="J126" i="25"/>
  <c r="J99" i="25"/>
  <c r="P126" i="23"/>
  <c r="P125" i="23" s="1"/>
  <c r="AU117" i="1" s="1"/>
  <c r="R126" i="15"/>
  <c r="R125" i="15"/>
  <c r="T126" i="25"/>
  <c r="T125" i="25"/>
  <c r="R126" i="21"/>
  <c r="R125" i="21"/>
  <c r="P126" i="13"/>
  <c r="P125" i="13"/>
  <c r="AU107" i="1"/>
  <c r="R126" i="5"/>
  <c r="R125" i="5" s="1"/>
  <c r="R137" i="4"/>
  <c r="R128" i="4"/>
  <c r="R128" i="3"/>
  <c r="T132" i="2"/>
  <c r="T126" i="24"/>
  <c r="T125" i="24" s="1"/>
  <c r="R126" i="22"/>
  <c r="R125" i="22" s="1"/>
  <c r="P126" i="12"/>
  <c r="P125" i="12"/>
  <c r="AU106" i="1"/>
  <c r="P126" i="27"/>
  <c r="P125" i="27"/>
  <c r="AU121" i="1"/>
  <c r="R132" i="2"/>
  <c r="P126" i="15"/>
  <c r="P125" i="15"/>
  <c r="AU109" i="1" s="1"/>
  <c r="P137" i="3"/>
  <c r="P128" i="3" s="1"/>
  <c r="AU97" i="1" s="1"/>
  <c r="P126" i="31"/>
  <c r="P125" i="31"/>
  <c r="AU125" i="1"/>
  <c r="R126" i="26"/>
  <c r="R125" i="26" s="1"/>
  <c r="P126" i="7"/>
  <c r="P125" i="7"/>
  <c r="AU101" i="1"/>
  <c r="T126" i="5"/>
  <c r="T125" i="5"/>
  <c r="T137" i="4"/>
  <c r="T128" i="4"/>
  <c r="T137" i="3"/>
  <c r="P143" i="2"/>
  <c r="R126" i="31"/>
  <c r="R125" i="31"/>
  <c r="R126" i="29"/>
  <c r="R125" i="29"/>
  <c r="R126" i="27"/>
  <c r="R125" i="27"/>
  <c r="T126" i="12"/>
  <c r="T125" i="12"/>
  <c r="P126" i="25"/>
  <c r="P125" i="25" s="1"/>
  <c r="AU119" i="1" s="1"/>
  <c r="T126" i="31"/>
  <c r="T125" i="31" s="1"/>
  <c r="T126" i="26"/>
  <c r="T125" i="26"/>
  <c r="R126" i="24"/>
  <c r="R125" i="24"/>
  <c r="P126" i="21"/>
  <c r="P125" i="21" s="1"/>
  <c r="AU115" i="1" s="1"/>
  <c r="R126" i="12"/>
  <c r="R125" i="12" s="1"/>
  <c r="T126" i="7"/>
  <c r="T125" i="7"/>
  <c r="T128" i="3"/>
  <c r="P132" i="2"/>
  <c r="AU96" i="1"/>
  <c r="BK124" i="8"/>
  <c r="J124" i="8" s="1"/>
  <c r="J99" i="8" s="1"/>
  <c r="BK126" i="21"/>
  <c r="J126" i="21"/>
  <c r="J99" i="21" s="1"/>
  <c r="BK126" i="26"/>
  <c r="BK125" i="26" s="1"/>
  <c r="J125" i="26" s="1"/>
  <c r="J98" i="26" s="1"/>
  <c r="BK126" i="28"/>
  <c r="J126" i="28"/>
  <c r="J99" i="28"/>
  <c r="BK143" i="2"/>
  <c r="J143" i="2"/>
  <c r="J104" i="2" s="1"/>
  <c r="BK129" i="3"/>
  <c r="J129" i="3" s="1"/>
  <c r="J99" i="3" s="1"/>
  <c r="BK129" i="4"/>
  <c r="J129" i="4"/>
  <c r="J99" i="4" s="1"/>
  <c r="BK126" i="5"/>
  <c r="J126" i="5"/>
  <c r="J99" i="5"/>
  <c r="BK124" i="11"/>
  <c r="J124" i="11"/>
  <c r="J99" i="11" s="1"/>
  <c r="BK126" i="13"/>
  <c r="J126" i="13" s="1"/>
  <c r="J99" i="13" s="1"/>
  <c r="BK126" i="22"/>
  <c r="J126" i="22"/>
  <c r="J99" i="22" s="1"/>
  <c r="BK126" i="27"/>
  <c r="J126" i="27"/>
  <c r="J99" i="27"/>
  <c r="BK133" i="2"/>
  <c r="J133" i="2"/>
  <c r="J99" i="2" s="1"/>
  <c r="BK137" i="3"/>
  <c r="J137" i="3" s="1"/>
  <c r="J103" i="3" s="1"/>
  <c r="BK137" i="4"/>
  <c r="J137" i="4"/>
  <c r="J103" i="4" s="1"/>
  <c r="BK126" i="6"/>
  <c r="J126" i="6"/>
  <c r="J99" i="6"/>
  <c r="BK124" i="9"/>
  <c r="J124" i="9"/>
  <c r="J99" i="9" s="1"/>
  <c r="BK124" i="10"/>
  <c r="J124" i="10" s="1"/>
  <c r="J99" i="10" s="1"/>
  <c r="BK126" i="15"/>
  <c r="J126" i="15"/>
  <c r="J99" i="15" s="1"/>
  <c r="BK124" i="19"/>
  <c r="J124" i="19"/>
  <c r="J99" i="19"/>
  <c r="BK124" i="20"/>
  <c r="J124" i="20"/>
  <c r="J99" i="20" s="1"/>
  <c r="BK126" i="29"/>
  <c r="J126" i="29" s="1"/>
  <c r="J99" i="29" s="1"/>
  <c r="BK126" i="31"/>
  <c r="BK125" i="31"/>
  <c r="J125" i="31" s="1"/>
  <c r="J98" i="31" s="1"/>
  <c r="BK126" i="7"/>
  <c r="J126" i="7"/>
  <c r="J99" i="7"/>
  <c r="BK124" i="14"/>
  <c r="J124" i="14" s="1"/>
  <c r="J99" i="14" s="1"/>
  <c r="BK124" i="16"/>
  <c r="J124" i="16" s="1"/>
  <c r="J99" i="16" s="1"/>
  <c r="BK124" i="17"/>
  <c r="J124" i="17" s="1"/>
  <c r="J99" i="17" s="1"/>
  <c r="BK126" i="23"/>
  <c r="J126" i="23"/>
  <c r="J99" i="23"/>
  <c r="BK126" i="24"/>
  <c r="J126" i="24" s="1"/>
  <c r="J99" i="24" s="1"/>
  <c r="BK125" i="30"/>
  <c r="J125" i="30" s="1"/>
  <c r="J98" i="30" s="1"/>
  <c r="J124" i="18"/>
  <c r="J99" i="18" s="1"/>
  <c r="BK125" i="12"/>
  <c r="J125" i="12"/>
  <c r="J98" i="12"/>
  <c r="J36" i="3"/>
  <c r="AW97" i="1"/>
  <c r="AT97" i="1" s="1"/>
  <c r="F36" i="4"/>
  <c r="BA98" i="1" s="1"/>
  <c r="F36" i="6"/>
  <c r="BA100" i="1"/>
  <c r="J36" i="8"/>
  <c r="AW102" i="1" s="1"/>
  <c r="AT102" i="1" s="1"/>
  <c r="J36" i="9"/>
  <c r="AW103" i="1" s="1"/>
  <c r="AT103" i="1" s="1"/>
  <c r="J36" i="11"/>
  <c r="AW105" i="1" s="1"/>
  <c r="AT105" i="1" s="1"/>
  <c r="J36" i="13"/>
  <c r="AW107" i="1" s="1"/>
  <c r="AT107" i="1" s="1"/>
  <c r="F36" i="15"/>
  <c r="BA109" i="1" s="1"/>
  <c r="J36" i="18"/>
  <c r="AW112" i="1" s="1"/>
  <c r="AT112" i="1" s="1"/>
  <c r="J36" i="20"/>
  <c r="AW114" i="1"/>
  <c r="AT114" i="1" s="1"/>
  <c r="J36" i="22"/>
  <c r="AW116" i="1" s="1"/>
  <c r="AT116" i="1" s="1"/>
  <c r="J36" i="24"/>
  <c r="AW118" i="1" s="1"/>
  <c r="AT118" i="1" s="1"/>
  <c r="F36" i="26"/>
  <c r="BA120" i="1" s="1"/>
  <c r="F36" i="27"/>
  <c r="BA121" i="1"/>
  <c r="F36" i="29"/>
  <c r="BA123" i="1" s="1"/>
  <c r="J36" i="31"/>
  <c r="AW125" i="1" s="1"/>
  <c r="AT125" i="1" s="1"/>
  <c r="BB95" i="1"/>
  <c r="AX95" i="1" s="1"/>
  <c r="J36" i="2"/>
  <c r="AW96" i="1"/>
  <c r="AT96" i="1" s="1"/>
  <c r="J36" i="5"/>
  <c r="AW99" i="1" s="1"/>
  <c r="AT99" i="1" s="1"/>
  <c r="J36" i="7"/>
  <c r="AW101" i="1"/>
  <c r="AT101" i="1" s="1"/>
  <c r="F36" i="10"/>
  <c r="BA104" i="1"/>
  <c r="F36" i="12"/>
  <c r="BA106" i="1"/>
  <c r="F36" i="14"/>
  <c r="BA108" i="1" s="1"/>
  <c r="F36" i="16"/>
  <c r="BA110" i="1" s="1"/>
  <c r="F36" i="17"/>
  <c r="BA111" i="1" s="1"/>
  <c r="J32" i="18"/>
  <c r="AG112" i="1" s="1"/>
  <c r="F36" i="20"/>
  <c r="BA114" i="1"/>
  <c r="F36" i="22"/>
  <c r="BA116" i="1"/>
  <c r="F36" i="24"/>
  <c r="BA118" i="1" s="1"/>
  <c r="J36" i="26"/>
  <c r="AW120" i="1" s="1"/>
  <c r="AT120" i="1" s="1"/>
  <c r="F36" i="28"/>
  <c r="BA122" i="1"/>
  <c r="J36" i="30"/>
  <c r="AW124" i="1"/>
  <c r="AT124" i="1"/>
  <c r="AZ95" i="1"/>
  <c r="AV95" i="1"/>
  <c r="F36" i="3"/>
  <c r="BA97" i="1" s="1"/>
  <c r="J36" i="4"/>
  <c r="AW98" i="1" s="1"/>
  <c r="AT98" i="1" s="1"/>
  <c r="J36" i="6"/>
  <c r="AW100" i="1"/>
  <c r="AT100" i="1" s="1"/>
  <c r="F36" i="8"/>
  <c r="BA102" i="1"/>
  <c r="F36" i="9"/>
  <c r="BA103" i="1"/>
  <c r="F36" i="11"/>
  <c r="BA105" i="1" s="1"/>
  <c r="F36" i="13"/>
  <c r="BA107" i="1" s="1"/>
  <c r="J36" i="15"/>
  <c r="AW109" i="1" s="1"/>
  <c r="AT109" i="1" s="1"/>
  <c r="F36" i="18"/>
  <c r="BA112" i="1"/>
  <c r="J36" i="19"/>
  <c r="AW113" i="1" s="1"/>
  <c r="AT113" i="1" s="1"/>
  <c r="J36" i="21"/>
  <c r="AW115" i="1" s="1"/>
  <c r="AT115" i="1" s="1"/>
  <c r="J36" i="23"/>
  <c r="AW117" i="1"/>
  <c r="AT117" i="1" s="1"/>
  <c r="J36" i="25"/>
  <c r="AW119" i="1" s="1"/>
  <c r="AT119" i="1" s="1"/>
  <c r="J36" i="28"/>
  <c r="AW122" i="1" s="1"/>
  <c r="AT122" i="1" s="1"/>
  <c r="F36" i="30"/>
  <c r="BA124" i="1" s="1"/>
  <c r="F36" i="31"/>
  <c r="BA125" i="1" s="1"/>
  <c r="BD95" i="1"/>
  <c r="BD94" i="1" s="1"/>
  <c r="W33" i="1" s="1"/>
  <c r="F36" i="2"/>
  <c r="BA96" i="1" s="1"/>
  <c r="F36" i="5"/>
  <c r="BA99" i="1" s="1"/>
  <c r="F36" i="7"/>
  <c r="BA101" i="1"/>
  <c r="J36" i="10"/>
  <c r="AW104" i="1"/>
  <c r="AT104" i="1" s="1"/>
  <c r="J36" i="12"/>
  <c r="AW106" i="1" s="1"/>
  <c r="AT106" i="1" s="1"/>
  <c r="J36" i="14"/>
  <c r="AW108" i="1" s="1"/>
  <c r="AT108" i="1" s="1"/>
  <c r="J36" i="16"/>
  <c r="AW110" i="1"/>
  <c r="AT110" i="1"/>
  <c r="J36" i="17"/>
  <c r="AW111" i="1"/>
  <c r="AT111" i="1" s="1"/>
  <c r="F36" i="19"/>
  <c r="BA113" i="1" s="1"/>
  <c r="F36" i="21"/>
  <c r="BA115" i="1" s="1"/>
  <c r="F36" i="23"/>
  <c r="BA117" i="1"/>
  <c r="F36" i="25"/>
  <c r="BA119" i="1"/>
  <c r="J36" i="27"/>
  <c r="AW121" i="1" s="1"/>
  <c r="AT121" i="1" s="1"/>
  <c r="J36" i="29"/>
  <c r="AW123" i="1"/>
  <c r="AT123" i="1" s="1"/>
  <c r="BC95" i="1"/>
  <c r="BC94" i="1" s="1"/>
  <c r="W32" i="1" s="1"/>
  <c r="BK132" i="2" l="1"/>
  <c r="J132" i="2"/>
  <c r="BK123" i="8"/>
  <c r="J123" i="8"/>
  <c r="J98" i="8"/>
  <c r="BK123" i="9"/>
  <c r="J123" i="9"/>
  <c r="J98" i="9"/>
  <c r="BK125" i="21"/>
  <c r="J125" i="21"/>
  <c r="J98" i="21"/>
  <c r="BK125" i="27"/>
  <c r="J125" i="27" s="1"/>
  <c r="J32" i="27" s="1"/>
  <c r="AG121" i="1" s="1"/>
  <c r="J126" i="31"/>
  <c r="J99" i="31"/>
  <c r="BK128" i="4"/>
  <c r="J128" i="4"/>
  <c r="J98" i="4"/>
  <c r="BK125" i="5"/>
  <c r="J125" i="5"/>
  <c r="J98" i="5"/>
  <c r="BK125" i="13"/>
  <c r="J125" i="13"/>
  <c r="J98" i="13"/>
  <c r="BK123" i="14"/>
  <c r="J123" i="14"/>
  <c r="J98" i="14" s="1"/>
  <c r="BK123" i="17"/>
  <c r="J123" i="17"/>
  <c r="J98" i="17"/>
  <c r="BK123" i="20"/>
  <c r="J123" i="20"/>
  <c r="J98" i="20"/>
  <c r="BK125" i="22"/>
  <c r="J125" i="22"/>
  <c r="J98" i="22"/>
  <c r="BK125" i="24"/>
  <c r="J125" i="24"/>
  <c r="J98" i="24" s="1"/>
  <c r="BK128" i="3"/>
  <c r="J128" i="3" s="1"/>
  <c r="J98" i="3" s="1"/>
  <c r="BK125" i="6"/>
  <c r="J125" i="6"/>
  <c r="J98" i="6"/>
  <c r="BK123" i="10"/>
  <c r="J123" i="10"/>
  <c r="J98" i="10"/>
  <c r="J126" i="26"/>
  <c r="J99" i="26"/>
  <c r="BK125" i="25"/>
  <c r="J125" i="25"/>
  <c r="J98" i="25" s="1"/>
  <c r="BK125" i="29"/>
  <c r="J125" i="29"/>
  <c r="J98" i="29" s="1"/>
  <c r="BK125" i="7"/>
  <c r="J125" i="7"/>
  <c r="J32" i="7" s="1"/>
  <c r="AG101" i="1" s="1"/>
  <c r="BK125" i="15"/>
  <c r="J125" i="15"/>
  <c r="J98" i="15" s="1"/>
  <c r="BK123" i="11"/>
  <c r="J123" i="11" s="1"/>
  <c r="J32" i="11" s="1"/>
  <c r="AG105" i="1" s="1"/>
  <c r="BK123" i="16"/>
  <c r="J123" i="16" s="1"/>
  <c r="J98" i="16" s="1"/>
  <c r="BK123" i="19"/>
  <c r="J123" i="19"/>
  <c r="BK125" i="23"/>
  <c r="J125" i="23"/>
  <c r="BK125" i="28"/>
  <c r="J125" i="28"/>
  <c r="J98" i="28" s="1"/>
  <c r="AN112" i="1"/>
  <c r="J41" i="18"/>
  <c r="AU95" i="1"/>
  <c r="AU94" i="1" s="1"/>
  <c r="AY95" i="1"/>
  <c r="J32" i="2"/>
  <c r="AG96" i="1" s="1"/>
  <c r="J32" i="12"/>
  <c r="AG106" i="1"/>
  <c r="BA95" i="1"/>
  <c r="BA94" i="1"/>
  <c r="AW94" i="1" s="1"/>
  <c r="AK30" i="1" s="1"/>
  <c r="J32" i="31"/>
  <c r="AG125" i="1"/>
  <c r="J32" i="23"/>
  <c r="AG117" i="1"/>
  <c r="J32" i="30"/>
  <c r="AG124" i="1"/>
  <c r="AN124" i="1" s="1"/>
  <c r="BB94" i="1"/>
  <c r="W31" i="1" s="1"/>
  <c r="J32" i="26"/>
  <c r="AG120" i="1"/>
  <c r="J32" i="19"/>
  <c r="AG113" i="1"/>
  <c r="AY94" i="1"/>
  <c r="AZ94" i="1"/>
  <c r="W29" i="1"/>
  <c r="J41" i="23" l="1"/>
  <c r="J41" i="27"/>
  <c r="J41" i="19"/>
  <c r="J41" i="11"/>
  <c r="J41" i="7"/>
  <c r="J41" i="26"/>
  <c r="J41" i="31"/>
  <c r="J41" i="2"/>
  <c r="J98" i="2"/>
  <c r="J98" i="27"/>
  <c r="J98" i="7"/>
  <c r="J98" i="23"/>
  <c r="J98" i="19"/>
  <c r="J98" i="11"/>
  <c r="J41" i="30"/>
  <c r="J41" i="12"/>
  <c r="AN106" i="1"/>
  <c r="AN105" i="1"/>
  <c r="AN125" i="1"/>
  <c r="AN96" i="1"/>
  <c r="AN101" i="1"/>
  <c r="AN120" i="1"/>
  <c r="AN113" i="1"/>
  <c r="AN117" i="1"/>
  <c r="AN121" i="1"/>
  <c r="J32" i="24"/>
  <c r="AG118" i="1" s="1"/>
  <c r="J32" i="20"/>
  <c r="AG114" i="1"/>
  <c r="J32" i="15"/>
  <c r="AG109" i="1"/>
  <c r="AN109" i="1"/>
  <c r="J32" i="17"/>
  <c r="AG111" i="1"/>
  <c r="J32" i="3"/>
  <c r="AG97" i="1"/>
  <c r="J32" i="8"/>
  <c r="AG102" i="1"/>
  <c r="AV94" i="1"/>
  <c r="AK29" i="1"/>
  <c r="J32" i="29"/>
  <c r="AG123" i="1"/>
  <c r="J32" i="25"/>
  <c r="AG119" i="1"/>
  <c r="AN119" i="1"/>
  <c r="J32" i="14"/>
  <c r="AG108" i="1"/>
  <c r="J32" i="10"/>
  <c r="AG104" i="1" s="1"/>
  <c r="J32" i="5"/>
  <c r="AG99" i="1" s="1"/>
  <c r="J32" i="28"/>
  <c r="AG122" i="1" s="1"/>
  <c r="J32" i="6"/>
  <c r="AG100" i="1"/>
  <c r="J32" i="22"/>
  <c r="AG116" i="1"/>
  <c r="W30" i="1"/>
  <c r="AX94" i="1"/>
  <c r="J32" i="9"/>
  <c r="AG103" i="1" s="1"/>
  <c r="J32" i="21"/>
  <c r="AG115" i="1" s="1"/>
  <c r="AW95" i="1"/>
  <c r="AT95" i="1"/>
  <c r="J32" i="16"/>
  <c r="AG110" i="1"/>
  <c r="J32" i="13"/>
  <c r="AG107" i="1"/>
  <c r="J32" i="4"/>
  <c r="AG98" i="1"/>
  <c r="J41" i="14" l="1"/>
  <c r="J41" i="5"/>
  <c r="J41" i="8"/>
  <c r="J41" i="4"/>
  <c r="J41" i="15"/>
  <c r="J41" i="21"/>
  <c r="J41" i="20"/>
  <c r="J41" i="28"/>
  <c r="J41" i="22"/>
  <c r="J41" i="3"/>
  <c r="J41" i="13"/>
  <c r="J41" i="25"/>
  <c r="J41" i="29"/>
  <c r="J41" i="6"/>
  <c r="J41" i="24"/>
  <c r="J41" i="16"/>
  <c r="J41" i="9"/>
  <c r="J41" i="17"/>
  <c r="J41" i="10"/>
  <c r="AN97" i="1"/>
  <c r="AN102" i="1"/>
  <c r="AN103" i="1"/>
  <c r="AN107" i="1"/>
  <c r="AN114" i="1"/>
  <c r="AN116" i="1"/>
  <c r="AN118" i="1"/>
  <c r="AN99" i="1"/>
  <c r="AN98" i="1"/>
  <c r="AN100" i="1"/>
  <c r="AN115" i="1"/>
  <c r="AN122" i="1"/>
  <c r="AN104" i="1"/>
  <c r="AN108" i="1"/>
  <c r="AN110" i="1"/>
  <c r="AN111" i="1"/>
  <c r="AN123" i="1"/>
  <c r="AG95" i="1"/>
  <c r="AG94" i="1"/>
  <c r="AK26" i="1" s="1"/>
  <c r="AT94" i="1"/>
  <c r="AN94" i="1"/>
  <c r="AK35" i="1" l="1"/>
  <c r="AN95" i="1"/>
</calcChain>
</file>

<file path=xl/sharedStrings.xml><?xml version="1.0" encoding="utf-8"?>
<sst xmlns="http://schemas.openxmlformats.org/spreadsheetml/2006/main" count="9563" uniqueCount="585">
  <si>
    <t>Export Komplet</t>
  </si>
  <si>
    <t/>
  </si>
  <si>
    <t>2.0</t>
  </si>
  <si>
    <t>False</t>
  </si>
  <si>
    <t>{27afbc59-1496-4dfd-9684-176f564d0a7c}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</si>
  <si>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</si>
  <si>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</si>
  <si>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</si>
  <si>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</si>
  <si>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</si>
  <si>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</si>
  <si>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</si>
  <si>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202411282</t>
  </si>
  <si>
    <t>Stavba:</t>
  </si>
  <si>
    <t>JKSO:</t>
  </si>
  <si>
    <t>KS:</t>
  </si>
  <si>
    <t>Miesto:</t>
  </si>
  <si>
    <t xml:space="preserve"> </t>
  </si>
  <si>
    <t>Dátum:</t>
  </si>
  <si>
    <t>9. 11. 2024</t>
  </si>
  <si>
    <t>Objednávateľ:</t>
  </si>
  <si>
    <t>IČO:</t>
  </si>
  <si>
    <t>SÚC PSK, Jesenná 14, 080 05 Prešov</t>
  </si>
  <si>
    <t>IČ DPH:</t>
  </si>
  <si>
    <t>Zhotoviteľ:</t>
  </si>
  <si>
    <t>Projektant:</t>
  </si>
  <si>
    <t>ŠTOFIRA ARCHITEKTI, s.r.o., Strojárska 2206, Snina</t>
  </si>
  <si>
    <t>True</t>
  </si>
  <si>
    <t>Spracovateľ:</t>
  </si>
  <si>
    <t>Martin Kofira - KM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</si>
  <si>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</si>
  <si>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</si>
  <si>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</si>
  <si>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</si>
  <si>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</si>
  <si>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</si>
  <si>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</si>
  <si>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</si>
  <si>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</si>
  <si>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</si>
  <si>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</si>
  <si>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</si>
  <si>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</si>
  <si>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</si>
  <si>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</si>
  <si>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</si>
  <si>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</si>
  <si>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</si>
  <si>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</si>
  <si>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</si>
  <si>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</si>
  <si>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</si>
  <si>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</si>
  <si>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</si>
  <si>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</si>
  <si>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</si>
  <si>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</si>
  <si>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</si>
  <si>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</si>
  <si>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</si>
  <si>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</si>
  <si>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</si>
  <si>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</si>
  <si>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</si>
  <si>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</si>
  <si>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</si>
  <si>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</si>
  <si>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</si>
  <si>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</si>
  <si>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</si>
  <si>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</si>
  <si>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</si>
  <si>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</si>
  <si>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</si>
  <si>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</si>
  <si>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12</t>
  </si>
  <si>
    <t>PRVKY VÝBAVY</t>
  </si>
  <si>
    <t>STA</t>
  </si>
  <si>
    <t>1</t>
  </si>
  <si>
    <t>{5e84d71a-0178-4e20-ab61-a852af42f410}</t>
  </si>
  <si>
    <t>/</t>
  </si>
  <si>
    <t>12.01</t>
  </si>
  <si>
    <t>OPLÁŠTENIE MOBILINÝCH CHEMICKÝCH TOALIET</t>
  </si>
  <si>
    <t>Časť</t>
  </si>
  <si>
    <t>2</t>
  </si>
  <si>
    <t>{24ebc5e8-ab77-4ba5-90f3-536b3e797e67}</t>
  </si>
  <si>
    <t>12.02</t>
  </si>
  <si>
    <t>FOTOPOINT - VARIANT A</t>
  </si>
  <si>
    <t>{1632c9a3-6a73-4b8f-80d7-cf4147725e9c}</t>
  </si>
  <si>
    <t>12.03</t>
  </si>
  <si>
    <t>FOTOPOINT - VARIANT B</t>
  </si>
  <si>
    <t>{7138ab44-f799-4a3c-bd19-1b2707130bea}</t>
  </si>
  <si>
    <t>12.04</t>
  </si>
  <si>
    <t>SAMOSTATNE STOJACA LAVIČKA - TYP A</t>
  </si>
  <si>
    <t>{123629f6-c77d-48f2-928f-c2098ac17a57}</t>
  </si>
  <si>
    <t>12.05</t>
  </si>
  <si>
    <t>SAMOSTATNE STOJACA LAVIČKA - TYP B</t>
  </si>
  <si>
    <t>{1ad5a86b-a5e5-4802-9b2a-6363f08157eb}</t>
  </si>
  <si>
    <t>12.06</t>
  </si>
  <si>
    <t>SAMOSTATNE STOJACA LAVIČKA - TYP C</t>
  </si>
  <si>
    <t>{f32f591e-d34d-418b-b28b-9fbd9dba890e}</t>
  </si>
  <si>
    <t>12.07</t>
  </si>
  <si>
    <t>SAMOSTATNE STOJACA LAVIČKA - TYP D</t>
  </si>
  <si>
    <t>{de2bf6e6-3eca-4c5c-a2b5-76e2df1786c3}</t>
  </si>
  <si>
    <t>12.08</t>
  </si>
  <si>
    <t>SAMOSTATNE STOJACA LAVIČKA - TYP E</t>
  </si>
  <si>
    <t>{6bc26c6d-cd49-4e79-beb2-b5c2f742b04d}</t>
  </si>
  <si>
    <t>12.09</t>
  </si>
  <si>
    <t>SAMOSTATNE STOJACA LAVIČKA - TYP F</t>
  </si>
  <si>
    <t>{c2383d3d-e474-4e58-be6a-f455a6270cb9}</t>
  </si>
  <si>
    <t>12.10</t>
  </si>
  <si>
    <t>SAMOSTATNE STOJACA LAVIČKA - TYP G</t>
  </si>
  <si>
    <t>{3b903796-d45f-4f1c-b59c-02553bc42a0e}</t>
  </si>
  <si>
    <t>12.11</t>
  </si>
  <si>
    <t>SAMOSTATNE STOJACI STÔL - TYP A</t>
  </si>
  <si>
    <t>{80853951-3420-432a-b0a2-c067d76c369e}</t>
  </si>
  <si>
    <t>12.12</t>
  </si>
  <si>
    <t>SAMOSTATNE STOJACI STÔL - TYP B</t>
  </si>
  <si>
    <t>{3e707e3c-412b-4a86-9b40-68fb62291309}</t>
  </si>
  <si>
    <t>12.13</t>
  </si>
  <si>
    <t>OHNISKO</t>
  </si>
  <si>
    <t>{dc565e04-60b1-47f2-9119-7d7483640f0a}</t>
  </si>
  <si>
    <t>12.14</t>
  </si>
  <si>
    <t>ODPADKOVÝ KÔŠ KRYTÝ - TYP A</t>
  </si>
  <si>
    <t>{01434e94-eabf-4aec-aad0-0fea9b2fe5c8}</t>
  </si>
  <si>
    <t>12.15</t>
  </si>
  <si>
    <t>ODPADKOVÝ KÔŠ KRYTÝ - TYP B</t>
  </si>
  <si>
    <t>{ca4156a8-b4b1-4083-8b0b-e9f04f9a3c50}</t>
  </si>
  <si>
    <t>12.16</t>
  </si>
  <si>
    <t>ODPADKOVÝ KÔŠ NEKRYTÝ - TYP A</t>
  </si>
  <si>
    <t>{d06c7b3b-c3ae-4f2c-b44b-5d30e997878b}</t>
  </si>
  <si>
    <t>12.17</t>
  </si>
  <si>
    <t>ODPADKOVÝ KÔŠ NEKRYTÝ - TYP B</t>
  </si>
  <si>
    <t>{abda5bd5-5778-4f09-83fd-ff38e53d8186}</t>
  </si>
  <si>
    <t>12.18</t>
  </si>
  <si>
    <t>STOJAN NA BICYKLE - TYP A</t>
  </si>
  <si>
    <t>{16836a22-7bd0-41bd-bae9-2b91e43fd4d0}</t>
  </si>
  <si>
    <t>12.19</t>
  </si>
  <si>
    <t>STOJAN NA BICYKLE - TYP B</t>
  </si>
  <si>
    <t>{67462bf4-faa5-49f3-82c5-05f827126114}</t>
  </si>
  <si>
    <t>12.20</t>
  </si>
  <si>
    <t>TURISTICKÉ SMEROVNÍKY - TYP A</t>
  </si>
  <si>
    <t>{71c2c38b-0a80-4e55-97d6-fda15c2b1dbb}</t>
  </si>
  <si>
    <t>12.21</t>
  </si>
  <si>
    <t>TURISTICKÉ SMEROVNÍKY - TYP B</t>
  </si>
  <si>
    <t>{9e7ea89d-4168-4f13-ba58-dea48591e597}</t>
  </si>
  <si>
    <t>12.22</t>
  </si>
  <si>
    <t>INFORMAČNÉ, PROPAGAČNÉ A MAPOVÉ TABULE - TYP A</t>
  </si>
  <si>
    <t>{353852b1-bae4-4ff9-b345-b606a450a5cb}</t>
  </si>
  <si>
    <t>12.23</t>
  </si>
  <si>
    <t>INFORMAČNÉ, PROPAGAČNÉ A MAPOVÉ TABULE - TYP B</t>
  </si>
  <si>
    <t>{7eada7ef-20d5-43e3-86d7-37c58110fcfb}</t>
  </si>
  <si>
    <t>12.24</t>
  </si>
  <si>
    <t>INFORMAČNÉ, PROPAGAČNÉ A MAPOVÉ TABULE - TYP C</t>
  </si>
  <si>
    <t>{8d146fa5-e3fc-493a-9253-726f9998de63}</t>
  </si>
  <si>
    <t>12.25</t>
  </si>
  <si>
    <t>TEMATICKÉ DETSKÉ PRVKY - OKNÁ</t>
  </si>
  <si>
    <t>{27e8c37f-a880-4dd0-b66a-3c8afd3dc70f}</t>
  </si>
  <si>
    <t>12.26</t>
  </si>
  <si>
    <t>TEMATICKÉ DETSKÉ PRVKY - PEXESO, OBRAZ</t>
  </si>
  <si>
    <t>{02a633e1-77ee-412d-a87e-76236e8ca0fe}</t>
  </si>
  <si>
    <t>12.27</t>
  </si>
  <si>
    <t>TEMATICKÉ DETSKÉ PRVKY - OBRAZ Z KOCIEK</t>
  </si>
  <si>
    <t>{a3f65594-40e9-4915-9ba3-6d33c4a74685}</t>
  </si>
  <si>
    <t>12.28</t>
  </si>
  <si>
    <t>TEMATICKÉ DETSKÉ PRVKY - OTÁČAVÉ VALCE</t>
  </si>
  <si>
    <t>{5d7b0a70-703d-42a3-b23d-2a9fec3e9023}</t>
  </si>
  <si>
    <t>12.29</t>
  </si>
  <si>
    <t>TEMATICKÉ DETSKÉ PRVKY - DENDROFÓN</t>
  </si>
  <si>
    <t>{b73caf7e-cfa2-43f7-a41f-61af397eaed5}</t>
  </si>
  <si>
    <t>12.30</t>
  </si>
  <si>
    <t>TEMATICKÉ DETSKÉ PRVKY - SILUETA</t>
  </si>
  <si>
    <t>{5b68ac66-f7c3-405f-a667-60acfaeceabe}</t>
  </si>
  <si>
    <t>KRYCÍ LIST ROZPOČTU</t>
  </si>
  <si>
    <t>Objekt:</t>
  </si>
  <si>
    <t>12 - PRVKY VÝBAVY</t>
  </si>
  <si>
    <t>Časť:</t>
  </si>
  <si>
    <t>12.01 - OPLÁŠTENIE MOBILINÝCH CHEMICKÝCH TOALIET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</si>
  <si>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</si>
  <si>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</si>
  <si>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</si>
  <si>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</si>
  <si>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</si>
  <si>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</si>
  <si>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</si>
  <si>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</si>
  <si>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</si>
  <si>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</si>
  <si>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</si>
  <si>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</si>
  <si>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762 - Konštrukcie tesárske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</si>
  <si>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</si>
  <si>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</si>
  <si>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</si>
  <si>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</si>
  <si>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</si>
  <si>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</si>
  <si>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</si>
  <si>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</si>
  <si>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</si>
  <si>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</si>
  <si>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</si>
  <si>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</si>
  <si>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</si>
  <si>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</si>
  <si>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</si>
  <si>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</si>
  <si>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</si>
  <si>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</si>
  <si>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</si>
  <si>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3</t>
  </si>
  <si>
    <t>Zvislé a kompletné konštrukcie</t>
  </si>
  <si>
    <t>K</t>
  </si>
  <si>
    <t>338171113.R</t>
  </si>
  <si>
    <t>Osadzovanie zemných vrutov</t>
  </si>
  <si>
    <t>ks</t>
  </si>
  <si>
    <t>4</t>
  </si>
  <si>
    <t>1913500454</t>
  </si>
  <si>
    <t>M</t>
  </si>
  <si>
    <t>311490000700.S</t>
  </si>
  <si>
    <t>Zemná skrutka - oceľový vrut s pozink úpravou - kotvenie, nadvihnutie a vyrovnanie stavby nad terénom</t>
  </si>
  <si>
    <t>8</t>
  </si>
  <si>
    <t>-663324355</t>
  </si>
  <si>
    <t>6</t>
  </si>
  <si>
    <t>Úpravy povrchov, podlahy, osadenie</t>
  </si>
  <si>
    <t>631571015.S</t>
  </si>
  <si>
    <t>Násyp - ochranná krycia vrstva z praného kameniva s utlačením a urovnaním povrchu pre obrátené ploché strechy</t>
  </si>
  <si>
    <t>m3</t>
  </si>
  <si>
    <t>214906358</t>
  </si>
  <si>
    <t>9</t>
  </si>
  <si>
    <t>Ostatné konštrukcie a práce-búranie</t>
  </si>
  <si>
    <t>941955001.S</t>
  </si>
  <si>
    <t>Lešenie ľahké pracovné pomocné, s výškou lešeňovej podlahy do 1,20 m</t>
  </si>
  <si>
    <t>m2</t>
  </si>
  <si>
    <t>2001910762</t>
  </si>
  <si>
    <t>99</t>
  </si>
  <si>
    <t>Presun hmôt HSV</t>
  </si>
  <si>
    <t>5</t>
  </si>
  <si>
    <t>998011001.S</t>
  </si>
  <si>
    <t>Presun hmôt pre budovy (801, 803, 812), zvislá konštr. z tehál, tvárnic, z kovu alebo drevenou výšky do 6 m</t>
  </si>
  <si>
    <t>t</t>
  </si>
  <si>
    <t>-197804946</t>
  </si>
  <si>
    <t>PSV</t>
  </si>
  <si>
    <t>Práce a dodávky PSV</t>
  </si>
  <si>
    <t>712</t>
  </si>
  <si>
    <t>Izolácie striech, povlakové krytiny</t>
  </si>
  <si>
    <t>712370060.S</t>
  </si>
  <si>
    <t>Zhotovenie povlakovej krytiny striech plochých do 10° PVC-P fóliou celoplošne lepenou so zvarením spoju</t>
  </si>
  <si>
    <t>16</t>
  </si>
  <si>
    <t>-866656436</t>
  </si>
  <si>
    <t>7</t>
  </si>
  <si>
    <t>245920000400.S</t>
  </si>
  <si>
    <t>Čistič - doplnok k fóliovým systémom</t>
  </si>
  <si>
    <t>32</t>
  </si>
  <si>
    <t>1998372927</t>
  </si>
  <si>
    <t>245920000900.S</t>
  </si>
  <si>
    <t>Zálievka pre poisťovanie tesnosti zvarov fóliou z PVC-P</t>
  </si>
  <si>
    <t>kg</t>
  </si>
  <si>
    <t>-710226773</t>
  </si>
  <si>
    <t>247410002100.S</t>
  </si>
  <si>
    <t>Lepidlo polyuretánové 310 g</t>
  </si>
  <si>
    <t>877850389</t>
  </si>
  <si>
    <t>10</t>
  </si>
  <si>
    <t>283220002000.S</t>
  </si>
  <si>
    <t>Hydroizolačná fólia PVC-P hr. 2,0 mm izolácia plochých striech</t>
  </si>
  <si>
    <t>-388980856</t>
  </si>
  <si>
    <t>11</t>
  </si>
  <si>
    <t>712990040.S</t>
  </si>
  <si>
    <t>Položenie geotextílie vodorovne alebo zvislo na strechy ploché do 10°</t>
  </si>
  <si>
    <t>372641623</t>
  </si>
  <si>
    <t>693110004500.S</t>
  </si>
  <si>
    <t>Geotextília polypropylénová netkaná 300 g/m2</t>
  </si>
  <si>
    <t>1319729908</t>
  </si>
  <si>
    <t>13</t>
  </si>
  <si>
    <t>712990333.S</t>
  </si>
  <si>
    <t>Osadenie ochrannej kačírkovej lišty tvaru L priťažením konštrukciou pre zelené strechy</t>
  </si>
  <si>
    <t>m</t>
  </si>
  <si>
    <t>-692592386</t>
  </si>
  <si>
    <t>14</t>
  </si>
  <si>
    <t>553430005651.S</t>
  </si>
  <si>
    <t>Lišta kačírková dierovaná hliníková tvaru L pre zelené strechy, hrúbky 1 mm, vxšxl 100x120x2500 mm</t>
  </si>
  <si>
    <t>242833811</t>
  </si>
  <si>
    <t>15</t>
  </si>
  <si>
    <t>712990351.S</t>
  </si>
  <si>
    <t>Zelená vegetačná strecha plochá extenzívna, plošná hmotnosť do 65 kg/m2, sklon do 5°</t>
  </si>
  <si>
    <t>1300696227</t>
  </si>
  <si>
    <t>P</t>
  </si>
  <si>
    <t>Poznámka k položke:_x000D_
EXTENZÍVNA VEGETAČNÁ VRSTVA (ROZCHODNÍKOVÉ ODREZKY, ROZCHODNÍKOVÉ KOBERCE, VEGETAČNÉ ROHOŽE, SUCHÝ VÝSEV ALEBO VÝSADBA).....20-40 mm_x000D_
EXTENZÍVNY STREŠNÝ SUBSTRÁT (ŽIVNÁ PÔDA PRE ROZCHODNÍKY)..... 40 mm_x000D_
FILTRAČNÁ VRSTVA (NETKANÁ SEPARAČNÁ GEOTEXTÍLIA, PREPÚŠŤA VODU A ZADRŽUJE SUBSTRÁT)_x000D_
HYDROAKUMULAČNÁ A DRENÁŽNA VRSTVA (NOPOVÁ FÓLIA S PERFORÁCIOU NA HORNOM POVRCHU, ZBIERA A ODVÁDZA VODU ZO STRECHY).....20 mm</t>
  </si>
  <si>
    <t>998712101.S</t>
  </si>
  <si>
    <t>Presun hmôt pre izoláciu povlakovej krytiny v objektoch výšky do 6 m</t>
  </si>
  <si>
    <t>-1638079564</t>
  </si>
  <si>
    <t>762</t>
  </si>
  <si>
    <t>Konštrukcie tesárske</t>
  </si>
  <si>
    <t>17</t>
  </si>
  <si>
    <t>762341031.S</t>
  </si>
  <si>
    <t>Montáž debnenia atikových hrán a okapov z dosiek pre všetky druhy striech</t>
  </si>
  <si>
    <t>1217030867</t>
  </si>
  <si>
    <t>18</t>
  </si>
  <si>
    <t>605460002600.R</t>
  </si>
  <si>
    <t>Dosky drevené hobľované</t>
  </si>
  <si>
    <t>702661415</t>
  </si>
  <si>
    <t>19</t>
  </si>
  <si>
    <t>762395000.S</t>
  </si>
  <si>
    <t>Spojovacie prostriedky pre viazané konštrukcie krovov, debnenie a laťovanie, nadstrešné konštr., spádové kliny - svorky, dosky, klince, pásová oceľ, vruty</t>
  </si>
  <si>
    <t>-1037275724</t>
  </si>
  <si>
    <t>762712110.S</t>
  </si>
  <si>
    <t>Montáž priestorových viazaných konštrukcií z reziva hraneného prierezovej plochy do 120 cm2</t>
  </si>
  <si>
    <t>-1802985457</t>
  </si>
  <si>
    <t>21</t>
  </si>
  <si>
    <t>605470000100.R</t>
  </si>
  <si>
    <t>Hranoly drevené hobľované</t>
  </si>
  <si>
    <t>1093121353</t>
  </si>
  <si>
    <t>22</t>
  </si>
  <si>
    <t>762795000.S</t>
  </si>
  <si>
    <t>Spojovacie prostriedky pre priestorové viazané konštrukcie - klince, svorky, fixačné dosky</t>
  </si>
  <si>
    <t>-522761081</t>
  </si>
  <si>
    <t>23</t>
  </si>
  <si>
    <t>762810027.R</t>
  </si>
  <si>
    <t>Záklop stropov z dosiek OSB skrutkovaných na trámy na pero a drážku hr. dosky 30 mm</t>
  </si>
  <si>
    <t>-1769040176</t>
  </si>
  <si>
    <t>24</t>
  </si>
  <si>
    <t>762812370.S</t>
  </si>
  <si>
    <t>Montáž záklopu vrchného doskového</t>
  </si>
  <si>
    <t>503074318</t>
  </si>
  <si>
    <t>25</t>
  </si>
  <si>
    <t>-1079216426</t>
  </si>
  <si>
    <t>26</t>
  </si>
  <si>
    <t>762822120.S</t>
  </si>
  <si>
    <t>Montáž stropníc z hraneného a polohraneného reziva prierezovej plochy 144 - 288 cm2</t>
  </si>
  <si>
    <t>478731556</t>
  </si>
  <si>
    <t>27</t>
  </si>
  <si>
    <t>493561508</t>
  </si>
  <si>
    <t>28</t>
  </si>
  <si>
    <t>762895000.S</t>
  </si>
  <si>
    <t>Spojovacie prostriedky pre záklop, stropnice, podbíjanie - klince, svorky</t>
  </si>
  <si>
    <t>1955402810</t>
  </si>
  <si>
    <t>29</t>
  </si>
  <si>
    <t>998762102.S</t>
  </si>
  <si>
    <t>Presun hmôt pre konštrukcie tesárske v objektoch výšky do 12 m</t>
  </si>
  <si>
    <t>-908119322</t>
  </si>
  <si>
    <t>764</t>
  </si>
  <si>
    <t>Konštrukcie klampiarske</t>
  </si>
  <si>
    <t>30</t>
  </si>
  <si>
    <t>764430520.R</t>
  </si>
  <si>
    <t>Oplechovanie muriva a atík z poplastovaného plechu, vrátane rohov r.š. do 450 mm</t>
  </si>
  <si>
    <t>1208962611</t>
  </si>
  <si>
    <t>31</t>
  </si>
  <si>
    <t>764441410.R</t>
  </si>
  <si>
    <t>Bočný chrlič z poplastovaného plechu, jednoduchý s D do 50 mm dĺžky do 500 mm</t>
  </si>
  <si>
    <t>-1634016811</t>
  </si>
  <si>
    <t>998764101.S</t>
  </si>
  <si>
    <t>Presun hmôt pre konštrukcie klampiarske v objektoch výšky do 6 m</t>
  </si>
  <si>
    <t>-1641889806</t>
  </si>
  <si>
    <t>766</t>
  </si>
  <si>
    <t>Konštrukcie stolárske</t>
  </si>
  <si>
    <t>33</t>
  </si>
  <si>
    <t>766411121.R</t>
  </si>
  <si>
    <t xml:space="preserve">Montáž laťového obloženia stien, stĺpov a pilierov </t>
  </si>
  <si>
    <t>2144268408</t>
  </si>
  <si>
    <t>34</t>
  </si>
  <si>
    <t>611920001500.R</t>
  </si>
  <si>
    <t>Drevený laťový obklad hobľovaný vč. povrchovej úpravy</t>
  </si>
  <si>
    <t>-1028201473</t>
  </si>
  <si>
    <t>35</t>
  </si>
  <si>
    <t>766417119.R</t>
  </si>
  <si>
    <t>Príplatok za otváravé dvere a stenové panely</t>
  </si>
  <si>
    <t>-1083727564</t>
  </si>
  <si>
    <t>36</t>
  </si>
  <si>
    <t>998766101.S</t>
  </si>
  <si>
    <t>Presun hmot pre konštrukcie stolárske v objektoch výšky do 6 m</t>
  </si>
  <si>
    <t>1272610552</t>
  </si>
  <si>
    <t>767</t>
  </si>
  <si>
    <t>Konštrukcie doplnkové kovové</t>
  </si>
  <si>
    <t>37</t>
  </si>
  <si>
    <t>767995102.S</t>
  </si>
  <si>
    <t>Montáž ostatných atypických kovových stavebných doplnkových konštrukcií nad 5 do 10 kg</t>
  </si>
  <si>
    <t>1281119179</t>
  </si>
  <si>
    <t>38</t>
  </si>
  <si>
    <t>145520001000.R</t>
  </si>
  <si>
    <t>Profil oceľový 60x40x4 mm uzavretý obdĺžnikový</t>
  </si>
  <si>
    <t>-173002256</t>
  </si>
  <si>
    <t>39</t>
  </si>
  <si>
    <t>767995104.S</t>
  </si>
  <si>
    <t>Montáž ostatných atypických kovových stavebných doplnkových konštrukcií nad 20 do 50 kg</t>
  </si>
  <si>
    <t>-211068854</t>
  </si>
  <si>
    <t>40</t>
  </si>
  <si>
    <t>145540000901.R</t>
  </si>
  <si>
    <t>Profil oceľový 80x80x5 mm uzavretý štvorcový</t>
  </si>
  <si>
    <t>1587263179</t>
  </si>
  <si>
    <t>41</t>
  </si>
  <si>
    <t>998767101.S</t>
  </si>
  <si>
    <t>Presun hmôt pre kovové stavebné doplnkové konštrukcie v objektoch výšky do 6 m</t>
  </si>
  <si>
    <t>-263898527</t>
  </si>
  <si>
    <t>783</t>
  </si>
  <si>
    <t>Nátery</t>
  </si>
  <si>
    <t>42</t>
  </si>
  <si>
    <t>783225400.S</t>
  </si>
  <si>
    <t>Nátery kov.stav.doplnk.konštr. syntet. na vzduchu schnúce dvojnás.1x email a tmelením - 105µm</t>
  </si>
  <si>
    <t>1464684910</t>
  </si>
  <si>
    <t>43</t>
  </si>
  <si>
    <t>783226100.S</t>
  </si>
  <si>
    <t>Nátery kov.stav.doplnk.konštr. syntetické na vzduchu schnúce základný - 35µm</t>
  </si>
  <si>
    <t>-1889880474</t>
  </si>
  <si>
    <t>44</t>
  </si>
  <si>
    <t>783726000.S</t>
  </si>
  <si>
    <t>Nátery tesárskych konštrukcií syntetické lazurovacím lakom napustením</t>
  </si>
  <si>
    <t>-16114087</t>
  </si>
  <si>
    <t>45</t>
  </si>
  <si>
    <t>783726200.S</t>
  </si>
  <si>
    <t>Nátery tesárskych konštrukcií syntetické na vzduchu schnúce lazurovacím lakom 2x lakovaním</t>
  </si>
  <si>
    <t>-1841389559</t>
  </si>
  <si>
    <t>46</t>
  </si>
  <si>
    <t>783782404.S</t>
  </si>
  <si>
    <t>Nátery tesárskych konštrukcií, povrchová impregnácia proti drevokaznému hmyzu, hubám a plesniam, jednonásobná</t>
  </si>
  <si>
    <t>1571090642</t>
  </si>
  <si>
    <t>12.02 - FOTOPOINT - VARIANT A</t>
  </si>
  <si>
    <t>941955002.S</t>
  </si>
  <si>
    <t>Lešenie ľahké pracovné pomocné s výškou lešeňovej podlahy nad 1,20 do 1,90 m</t>
  </si>
  <si>
    <t>1179584616</t>
  </si>
  <si>
    <t>762712130.S</t>
  </si>
  <si>
    <t>Montáž priestorových viazaných konštrukcií z reziva hraneného prierezovej plochy 224 - 288 cm2</t>
  </si>
  <si>
    <t>825420094</t>
  </si>
  <si>
    <t>767995103.S</t>
  </si>
  <si>
    <t>Montáž ostatných atypických kovových stavebných doplnkových konštrukcií nad 10 do 20 kg</t>
  </si>
  <si>
    <t>-1987437860</t>
  </si>
  <si>
    <t>136110000600.S</t>
  </si>
  <si>
    <t xml:space="preserve">Plech oceľový hrubý hr. 6 mm </t>
  </si>
  <si>
    <t>1762846388</t>
  </si>
  <si>
    <t>767995104.R</t>
  </si>
  <si>
    <t>Gravírovanie, vyrezanie informácie o meste do oceľovej platne</t>
  </si>
  <si>
    <t>-1001025173</t>
  </si>
  <si>
    <t>133840001000.S</t>
  </si>
  <si>
    <t xml:space="preserve">Tyč oceľová prierezu U 120 mm </t>
  </si>
  <si>
    <t>27323532</t>
  </si>
  <si>
    <t>12.03 - FOTOPOINT - VARIANT B</t>
  </si>
  <si>
    <t>1225070570</t>
  </si>
  <si>
    <t>346598937</t>
  </si>
  <si>
    <t>1115595507</t>
  </si>
  <si>
    <t>12.04 - SAMOSTATNE STOJACA LAVIČKA - TYP A</t>
  </si>
  <si>
    <t xml:space="preserve">    1 - Zemné práce</t>
  </si>
  <si>
    <t xml:space="preserve">    2 - Zakladanie</t>
  </si>
  <si>
    <t>Zemné práce</t>
  </si>
  <si>
    <t>131211101.S</t>
  </si>
  <si>
    <t>Hĺbenie jám v  hornine tr.3 súdržných - ručným náradím</t>
  </si>
  <si>
    <t>-2067730801</t>
  </si>
  <si>
    <t>131211119.S</t>
  </si>
  <si>
    <t>Príplatok za lepivosť pri hĺbení jám ručným náradím v hornine tr. 3</t>
  </si>
  <si>
    <t>-723676426</t>
  </si>
  <si>
    <t>162501102.S</t>
  </si>
  <si>
    <t>Vodorovné premiestnenie výkopku po spevnenej ceste z horniny tr.1-4, do 100 m3 na vzdialenosť do 3000 m</t>
  </si>
  <si>
    <t>1963702607</t>
  </si>
  <si>
    <t>162501105.S</t>
  </si>
  <si>
    <t>Vodorovné premiestnenie výkopku po spevnenej ceste z horniny tr.1-4, do 100 m3, príplatok k cene za každých ďalšich a začatých 1000 m</t>
  </si>
  <si>
    <t>257734020</t>
  </si>
  <si>
    <t>167101100.S</t>
  </si>
  <si>
    <t>Nakladanie výkopku tr.1-4 ručne</t>
  </si>
  <si>
    <t>2018464460</t>
  </si>
  <si>
    <t>171201201.S</t>
  </si>
  <si>
    <t>Uloženie sypaniny na skládky do 100 m3</t>
  </si>
  <si>
    <t>300681452</t>
  </si>
  <si>
    <t>171209002.S</t>
  </si>
  <si>
    <t>Poplatok za skládku - zemina a kamenivo (17 05) ostatné</t>
  </si>
  <si>
    <t>363104016</t>
  </si>
  <si>
    <t>174201101.S</t>
  </si>
  <si>
    <t>Zásyp sypaninou bez zhutnenia jám, šachiet, rýh, zárezov alebo okolo objektov do 100 m3</t>
  </si>
  <si>
    <t>-10418111</t>
  </si>
  <si>
    <t>Zakladanie</t>
  </si>
  <si>
    <t>271573001.S</t>
  </si>
  <si>
    <t>Násyp pod základové konštrukcie so zhutnením zo štrkopiesku fr.0-32 mm</t>
  </si>
  <si>
    <t>-2141516366</t>
  </si>
  <si>
    <t>275313611.S</t>
  </si>
  <si>
    <t>Betón základových pätiek, prostý tr. C 16/20</t>
  </si>
  <si>
    <t>-2010770124</t>
  </si>
  <si>
    <t>936124122.S</t>
  </si>
  <si>
    <t>Osadenie lavičky kotevnými skrutkami bez zabetónovania nôh na pevný podklad</t>
  </si>
  <si>
    <t>2016705418</t>
  </si>
  <si>
    <t>553560002500.R</t>
  </si>
  <si>
    <t>Stojaca lavica dl. 1500 mm</t>
  </si>
  <si>
    <t>281893679</t>
  </si>
  <si>
    <t>Poznámka k položke:_x000D_
DREVENÉ HRANOLY 160x160 mm DĹŽKY 1500 mm S OCHRANNÝM NÁTEROM_x000D_
OCEĽOVÝ PLECH HRÚBKY 8 mm S OCHRANNÝM FAREBNÝM NÁTEROM_x000D_
PRIKOTVENIE LAVIČKY K PEVNÉMU PODKLADU POD ÚROVŇOU TERÉNU (BETÓN, KAMEŇ, PRÍSTREŠOK A POD.) SKRUTKAMI_x000D_
GRAFICKÁ ZNAČKA OBLASTI VYREZANÍM DO OCEĽOVÉHO PLECHU</t>
  </si>
  <si>
    <t>998231311.S</t>
  </si>
  <si>
    <t>Presun hmôt pre sadovnícke a krajinárske úpravy do 5000 m vodorovne bez zvislého presunu</t>
  </si>
  <si>
    <t>101774234</t>
  </si>
  <si>
    <t>12.05 - SAMOSTATNE STOJACA LAVIČKA - TYP B</t>
  </si>
  <si>
    <t>Poznámka k položke:_x000D_
DREVENÁ LEPENÁ DOSKA 1500x450x50 mm S OCHRANNÝM NÁTEROM_x000D_
OCEĽOVÝ PLECH HRÚBKY 8 mm S OCHRANNÝM FAREBNÝM NÁTEROM_x000D_
PRIKOTVENIE LAVIČKY K PEVNÉMU PODKLADU POD ÚROVŇOU TERÉNU (BETÓN, KAMEŇ, PRÍSTREŠOK A POD.) SKRUTKAMI_x000D_
GRAFICKÁ ZNAČKA OBLASTI VYREZANÍM DO OCEĽOVÉHO PLECHU</t>
  </si>
  <si>
    <t>12.06 - SAMOSTATNE STOJACA LAVIČKA - TYP C</t>
  </si>
  <si>
    <t>Poznámka k položke:_x000D_
DREVENÁ LEPENÁ DOSKA 1500x450x50 mm S OCHRANNÝM NÁTEROM A OTVORMI PRE VSUNUTIE OCEĽOVÝCH PLECHOV_x000D_
OCEĽOVÝ PLECH HRÚBKY 8 mm S OCHRANNÝM FAREBNÝM NÁTEROM_x000D_
PRIKOTVENIE LAVIČKY K PEVNÉMU PODKLADU POD ÚROVŇOU TERÉNU (BETÓN, KAMEŇ, PRÍSTREŠOK A POD.) SKRUTKAMI_x000D_
GRAFICKÁ ZNAČKA OBLASTI VYREZANÍM DO OCEĽOVÉHO PLECHU</t>
  </si>
  <si>
    <t>12.07 - SAMOSTATNE STOJACA LAVIČKA - TYP D</t>
  </si>
  <si>
    <t>936124123.R</t>
  </si>
  <si>
    <t>Osadenie lavičky voľne stojacej</t>
  </si>
  <si>
    <t>644525463</t>
  </si>
  <si>
    <t>553560002100.R</t>
  </si>
  <si>
    <t>Stojaca lavica dĺžky 1000 mm</t>
  </si>
  <si>
    <t>-550098278</t>
  </si>
  <si>
    <t>Poznámka k položke:_x000D_
MASÍVNÝ ALEBO LEPENÝ DREVENÝ DIEL S OCHRANNÝM NÁTEROM, PRISADENÉ K SEBE NA ČAP A DLAB_x000D_
KOVOVÉ KOTVIACE PRVKY K PREPOJENIU JEDNOTLIVÝCH DREVENÝCH DIELOV - VLOŽENÝ OCEĽOVÝ ŠTVORCOVÝ JAKEL_x000D_
A SPOJOVACIE SKOBY - KOTVIACE PRVKY ZVOLIŤ A PRISPÔSOBIŤ DODÁVATEĽOM A VÝROBCOM TÝCHTO LAVIČIEK_x000D_
DIŠTANČNÁ PLATŇA PRI STYKU S TERÉNOM Z NEHRDZAVEJÚCEJ OCELE HRÚBKY 5 - 8 mm ODOLNEJ VOČI HRDZI A KORÓZII_x000D_
GRAFICKÁ ZNAČKA OBLASTI VYFRÉZOVANÍM ALEBO VYPÁLENÍM DO DREVENÉHO PRVKU</t>
  </si>
  <si>
    <t>12.08 - SAMOSTATNE STOJACA LAVIČKA - TYP E</t>
  </si>
  <si>
    <t>12.09 - SAMOSTATNE STOJACA LAVIČKA - TYP F</t>
  </si>
  <si>
    <t>Stojaca lavica dĺžky 1500 mm</t>
  </si>
  <si>
    <t>12.10 - SAMOSTATNE STOJACA LAVIČKA - TYP G</t>
  </si>
  <si>
    <t>Stojaca lavica s operadlom dĺžky 1000 mm, šírky 1000 mm</t>
  </si>
  <si>
    <t>12.11 - SAMOSTATNE STOJACI STÔL - TYP A</t>
  </si>
  <si>
    <t>936124128.R</t>
  </si>
  <si>
    <t>Osadenie stola kotevnými skrutkami bez zabetónovania nôh na pevný podklad</t>
  </si>
  <si>
    <t>-1328531586</t>
  </si>
  <si>
    <t>553560004500.R</t>
  </si>
  <si>
    <t>Stojací stôl dl. 1500 mm, šírky 840 mm</t>
  </si>
  <si>
    <t>Poznámka k položke:_x000D_
DREVENÉ HRANOLY 160x160 mm DĹŽKY 1500 mm S OCHRANNÝM NÁTEROM_x000D_
OCEĽOVÝ PLECH HRÚBKY 8 mm S OCHRANNÝM FAREBNÝM NÁTEROM_x000D_
PRIKOTVENIE STOLA K PEVNÉMU PODKLADU POD ÚROVŇOU TERÉNU (BETÓN, KAMEŇ, PRÍSTREŠOK A POD.) SKRUTKAMI_x000D_
GRAFICKÁ ZNAČKA OBLASTI VYREZANÍM DO OCEĽOVÉHO PLECHU</t>
  </si>
  <si>
    <t>12.12 - SAMOSTATNE STOJACI STÔL - TYP B</t>
  </si>
  <si>
    <t>Stojací stôl dl. 1500 mm, šírky 800 mm</t>
  </si>
  <si>
    <t>Poznámka k položke:_x000D_
DREVENÁ LEPENÁ DOSKA 1500x450x50 mm S OCHRANNÝM NÁTEROM_x000D_
OCEĽOVÝ PLECH HRÚBKY 8 mm S OCHRANNÝM FAREBNÝM NÁTEROM_x000D_
PRIKOTVENIE STOLA K PEVNÉMU PODKLADU POD ÚROVŇOU TERÉNU (BETÓN, KAMEŇ, PRÍSTREŠOK A POD.) SKRUTKAMI_x000D_
GRAFICKÁ ZNAČKA OBLASTI VYREZANÍM DO OCEĽOVÉHO PLECHU</t>
  </si>
  <si>
    <t>12.13 - OHNISKO</t>
  </si>
  <si>
    <t>936124129.R</t>
  </si>
  <si>
    <t>Osadenie ohniska kotevnými skrutkami na pevný podklad</t>
  </si>
  <si>
    <t>-773362943</t>
  </si>
  <si>
    <t>553560004591.R</t>
  </si>
  <si>
    <t>Ohnisko dl. 800 mm, šírky 800 mm</t>
  </si>
  <si>
    <t>Poznámka k položke:_x000D_
PLECH Z NEHRDZAVEJÚCEJ OCELE HRÚBKY 5 mm ODOLNEJ VOČI HRDZI, KORÓZII A VYSOKÉMU TEPLU Z OHNISKA_x000D_
OTVORY PRIEMERU 20 mm NA BOČNÝCH STENÁCH K ZABEZPEČENIU ODVOD DAŽĎOVEJ VODY Z PRIESTORU OHNISKA_x000D_
PRIKOTVENIE OHNISKA K PEVNÉMU PODKLADU (BETÓN, KAMEŇ A POD.) SPOJOVACÍMI L-PROFILMI A SKRUTKAMI_x000D_
(NAJPRV PRIKOTVIŤ L-PROFILY K PEVNÉMU PODKLADU, NÁSLEDNE ZHORA NASUNÚŤ OHNISKO A TO PRIKOTVIŤ K PROFILOM ZBOKU)_x000D_
GRAFICKÁ ZNAČKA OBLASTI VYREZANÍM DO OCEĽOVÉHO PLECHU</t>
  </si>
  <si>
    <t>12.14 - ODPADKOVÝ KÔŠ KRYTÝ - TYP A</t>
  </si>
  <si>
    <t>936104212.S</t>
  </si>
  <si>
    <t>Osadenie odpadkového koša kotevnými skrutkami na pevný podklad</t>
  </si>
  <si>
    <t>-670305603</t>
  </si>
  <si>
    <t>553560004800.R</t>
  </si>
  <si>
    <t>Odpadkový kôš krytý výšky 900 mm</t>
  </si>
  <si>
    <t>-551975035</t>
  </si>
  <si>
    <t>Poznámka k položke:_x000D_
DREVENÉ OBLOŽENIE ODPADKOVÉHO KOŠA, DREVENÉ DOSKY HRÚBKY 20 mm, BEZ DNA_x000D_
OCEĽOVÝ PLECH HRÚBKY 5 mm S OCHRANNÝM FAREBNÝM NÁTEROM_x000D_
VYBERATĽNÁ KOŠOVÁ VLOŽKA Z POZINKOVANÉHO PLECHU A ÚCHYTKAMI NA VÝBER VLOŽKY_x000D_
HLADKÝ L-PROFIL (ALEBO INÁ KONŠTRUKCIA) PO OBVODE DNA KOŠA K POLOŽENIU VYBERATEĽNEJ VLOŽKY_x000D_
PRIKOTVENIE ODPADKOVÉHO KOŠA K PEVNÉMU PODKLADU POD ÚROVŇOU TERÉNU (BETÓN, KAMEŇ, PRÍSTREŠOK A POD.) SKRUTKAMI_x000D_
GRAFICKÁ ZNAČKa OBLASTI VYREZANÍM DO OCEĽOVÉHO PLECHU_x000D_
ZÁMOK, PÁNT, KOVANIE SLÚŽIACE NA ODKLOPENIE VRCHNEJ ČASTI KOŠA A VÝBER KOŠOVEJ VLOŽKY</t>
  </si>
  <si>
    <t>12.15 - ODPADKOVÝ KÔŠ KRYTÝ - TYP B</t>
  </si>
  <si>
    <t>12.16 - ODPADKOVÝ KÔŠ NEKRYTÝ - TYP A</t>
  </si>
  <si>
    <t>Odpadkový kôš nekrytý výšky 900 mm</t>
  </si>
  <si>
    <t xml:space="preserve">Poznámka k položke:_x000D_
DREVENÉ OBLOŽENIE ODPADKOVÉHO KOŠA, DREVENÉ DOSKY HRÚBKY 20 mm, BEZ DNA_x000D_
OCEĽOVÝ PLECH HRÚBKY 5 mm S OCHRANNÝM FAREBNÝM NÁTEROM_x000D_
VYBERATĽNÁ KOŠOVÁ VLOŽKA Z POZINKOVANÉHO PLECHU A ÚCHYTKAMI NA VÝBER VLOŽKY_x000D_
HLADKÝ L-PROFIL (ALEBO INÁ KONŠTRUKCIA) PO OBVODE DNA KOŠA K POLOŽENIU VYBERATEĽNEJ VLOŽKY_x000D_
PRIKOTVENIE ODPADKOVÉHO KOŠA K PEVNÉMU PODKLADU POD ÚROVŇOU TERÉNU (BETÓN, KAMEŇ, PRÍSTREŠOK A POD.) SKRUTKAMI_x000D_
GRAFICKÁ ZNAČKa OBLASTI VYREZANÍM DO OCEĽOVÉHO PLECHU_x000D_
</t>
  </si>
  <si>
    <t>12.17 - ODPADKOVÝ KÔŠ NEKRYTÝ - TYP B</t>
  </si>
  <si>
    <t>12.18 - STOJAN NA BICYKLE - TYP A</t>
  </si>
  <si>
    <t>936174312.S</t>
  </si>
  <si>
    <t>Osadenie stojana na bicykle kotevnými skrutkami bez zabetónovania nôh na pevný podklad</t>
  </si>
  <si>
    <t>-1472042469</t>
  </si>
  <si>
    <t>553560009200.R</t>
  </si>
  <si>
    <t>Stojan na bicykel výšky 900 mm, šírky 600 mm</t>
  </si>
  <si>
    <t>1205831213</t>
  </si>
  <si>
    <t>Poznámka k položke:_x000D_
DREVENÝ HRANOL 60x40 mm S OCHRANNÝM NÁTEROM_x000D_
OCEĽOVÁ PÁSOVINA 60x8 mm S OCHRANNÝM FAREBNÝM NÁTEROM_x000D_
PRIKOTVENIE STOJANU K PEVNÉMU PODKLADU (BETÓN, KAMEŇ, PRÍSTREŠOK A POD.) SKRUTKAMI_x000D_
GRAFICKÁ ZNAČKA OBLASTI VYREZANÍM DO OCEĽOVÉHO PLECHU</t>
  </si>
  <si>
    <t>12.19 - STOJAN NA BICYKLE - TYP B</t>
  </si>
  <si>
    <t>Stojan na bicykel výšky 900 mm, šírky 450 mm</t>
  </si>
  <si>
    <t>Poznámka k položke:_x000D_
DREVENÝ HRANOL 60x60 mm S OCHRANNÝM NÁTEROM_x000D_
OCEĽOVÝ PLECH HRÚBKY 8 mm S OCHRANNÝM FAREBNÝM NÁTEROM_x000D_
PRIKOTVENIE STOJANU K PEVNÉMU PODKLADU (BETÓN, KAMEŇ, PRÍSTREŠOK A POD.) SKRUTKAMI_x000D_
GRAFICKÁ ZNAČKA OBLASTI VYREZANÍM DO OCEĽOVÉHO PLECHU</t>
  </si>
  <si>
    <t>12.20 - TURISTICKÉ SMEROVNÍKY - TYP A</t>
  </si>
  <si>
    <t>936941123.R</t>
  </si>
  <si>
    <t>Osadenie orientačného systému kotveného do betónovej pätky</t>
  </si>
  <si>
    <t>-758111025</t>
  </si>
  <si>
    <t>553560026500.R</t>
  </si>
  <si>
    <t>Turistický smerovník so smerovými tabuľami vč. povrchovej úpravy</t>
  </si>
  <si>
    <t>53564501</t>
  </si>
  <si>
    <t>Poznámka k položke:_x000D_
DREVENÉ HRANOLY 76x76x1950 mm S OCHRANNÝM NÁTEROM - NENOSNÁ VÝPLŇOVÁ KONŠTRUKCIA_x000D_
OCEĽOVÁ KOTVIACA PÄTKA KRÍŽOVÁ 160x160x2500 mm HRÚBKY 8 mm S OCHRANNÝM FAREBNÝM NÁTEROM_x000D_
(VO VRCHNEJ ČASTI NA DĹŽKE 800 mm ROZŠÍRENÁ O 40 mm KVÔLI KOTVENIU SMEROVÝCH TABULIEK)_x000D_
OCEĽOVÁ SMEROVÁ TABUĽKA PRICHYTENÁ SKRUTKOVANÍM (ROZMER PRIBLIŽNE 400x150 mm - PRISPÔSOBIŤ)</t>
  </si>
  <si>
    <t>12.21 - TURISTICKÉ SMEROVNÍKY - TYP B</t>
  </si>
  <si>
    <t>Poznámka k položke:_x000D_
DREVENÉ HRANOLY 160x76x1950 mm S OCHRANNÝM NÁTEROM - NENOSNÁ VÝPLŇOVÁ KONŠTRUKCIA_x000D_
OCEĽOVÁ KOTVIACA PÄTKA KRÍŽOVÁ 160x160 mm HRÚBKY 8 mm S OCHRANNÝM FAREBNÝM NÁTEROM _x000D_
V BETÓNOVEJ ZÁKLADOVEJ PÄTKY POD ÚROVŇOU TERÉNU (KRÍŽOVÁ LEN DO VÝŠKY 600 mm NAD TERÉNOM,_x000D_
VO VRCHNEJ ČASTI NA DĹŽKE 800 mm ROZŠÍRENÁ O 40 mm KVÔLI KOTVENIU SMEROVÝCH TABULIEK)_x000D_
OCEĽOVÁ SMEROVÁ TABUĽKA PRICHYTENÁ SKRUTKOVANÍM (ROZMER PRIBLIŽNE 400x150 mm - PRISPÔSOBIŤ)</t>
  </si>
  <si>
    <t>12.22 - INFORMAČNÉ, PROPAGAČNÉ A MAPOVÉ TABULE - TYP A</t>
  </si>
  <si>
    <t>936941131.R</t>
  </si>
  <si>
    <t>Osadenie informačnej propagačnej a mapovej tabule, kotvené do betónovej pätky</t>
  </si>
  <si>
    <t>406669120</t>
  </si>
  <si>
    <t>553560012300.R</t>
  </si>
  <si>
    <t>Informačná, propagačná a mapová tabuľa vč. povrchovej úpravy</t>
  </si>
  <si>
    <t>1747302392</t>
  </si>
  <si>
    <t>Poznámka k položke:_x000D_
DREVENÉ HRANOLY 160x160 mm S OCHRANNÝM NÁTEROM - ZVISLÉ KONŠTRUKCIE_x000D_
OCEĽOVÁ PLOCHÁ TYČ VÝŠKY 120 mm A HRÚBKY 8 mm S OCHRANNÝM NÁTEROM - VODOROVNÉ KONŠTRUKCIE_x000D_
OCEĽOVÁ KOTVIACA PÄTKA KRÍŽOVÁ 160x160 mm HRÚBKY 8 mm S OCHRANNÝM FAREBNÝM NÁTEROM_x000D_
KOTVENÁ DO BETÓNOVEJ ZÁKLADOVEJ PÄTKY POD ÚROVŇOU TERÉNU_x000D_
KOVOVÁ/KOMPOZITNÁ/PLASTOVÁ DOSKA (VIDITEĽNÝ ROZMER 1200 x 880 mm) NA UPEVNENIE_x000D_
INFORMAČNÝCH, PROPAGAČNÝCH ČI MAPOVÝCH PODKLADOV</t>
  </si>
  <si>
    <t>12.23 - INFORMAČNÉ, PROPAGAČNÉ A MAPOVÉ TABULE - TYP B</t>
  </si>
  <si>
    <t>Poznámka k položke:_x000D_
DREVENÉ HRANOLY 160x160 mm S OCHRANNÝM NÁTEROM - ZVISLÉ KONŠTRUKCIE_x000D_
DREVENÉ HRANOLY 160x80 mm S OCHRANNÝM NÁTEROM - VODOROVNÉ KONŠTRUKCIE_x000D_
OCEĽOVÁ KOTVIACA PÄTKA KRÍŽOVÁ 160x160 mm HRÚBKY 8 mm S OCHRANNÝM FAREBNÝM NÁTEROM_x000D_
KOTVENÁ DO BETÓNOVEJ ZÁKLADOVEJ PÄTKY POD ÚROVŇOU TERÉNU_x000D_
KOVOVÁ/KOMPOZITNÁ/PLASTOVÁ DOSKA (VIDITEĽNÝ ROZMER 1200 x 880 mm) NA UPEVNENIE_x000D_
INFORMAČNÝCH, PROPAGAČNÝCH ČI MAPOVÝCH PODKLADOV</t>
  </si>
  <si>
    <t>12.24 - INFORMAČNÉ, PROPAGAČNÉ A MAPOVÉ TABULE - TYP C</t>
  </si>
  <si>
    <t>Poznámka k položke:_x000D_
DREVENÉ HRANOLY 160x160 mm S OCHRANNÝM NÁTEROM - ZVISLÉ KONŠTRUKCIE_x000D_
OCEĽOVÁ KOTVIACA PÄTKA DVOJKRÍŽOVÁ 160x496 (160+8+160+8+160) mm HRÚBKY 8 mm S OCHRANNÝM FAREBNÝM NÁTEROM_x000D_
ZALIATA, RESP. PRIKOTVENÁ DO BETÓNOVEJ ZÁKLADOVEJ PÄTKY POD ÚROVŇOU TERÉNU_x000D_
OCEĽOVÁ PLATŇA 1500x328 mm hr. 4-6 mm PRE GRAVÍROVANIE, VYREZANIE ČI NALEPENIE INFORMÁCIÍ</t>
  </si>
  <si>
    <t>12.25 - TEMATICKÉ DETSKÉ PRVKY - OKNÁ</t>
  </si>
  <si>
    <t>936941137.R</t>
  </si>
  <si>
    <t>Osadenie - tematické detské prvky, kotvené do betónovej pätky</t>
  </si>
  <si>
    <t>553560012400.R</t>
  </si>
  <si>
    <t>Tematické detské prvky - okná, vč. povrchovej úpravy</t>
  </si>
  <si>
    <t>Poznámka k položke:_x000D_
DREVENÉ HRANOLY 160x160 mm S OCHRANNÝM NÁTEROM - ZVISLÉ KONŠTRUKCIE_x000D_
DREVENÉ HRANOLY 160x80 mm S OCHRANNÝM NÁTEROM - VODOROVNÉ KONŠTRUKCIE_x000D_
OCEĽOVÁ KOTVIACA PÄTKA KRÍŽOVÁ 160x160 mm HRÚBKY 8 mm S OCHRANNÝM FAREBNÝM NÁTEROM_x000D_
KOTVENÁ DO BETÓNOVEJ ZÁKLADOVEJ PÄTKY POD ÚROVŇOU TERÉNU_x000D_
TEMATICKÝ PRVOK - OKNÁ - DOSKA/PLATŇA S OTVORMI REPREZENTUJÚCIMI TVARY OKIEN TYPICKÝCH_x000D_
PRE JEDNOTLIVÉ ARCHITEKTONICKÉ ŠTÝLY - ROMÁNSKY, GOTICKÝ, BAROKOVÝ, KLASICISTICKÝ</t>
  </si>
  <si>
    <t>12.26 - TEMATICKÉ DETSKÉ PRVKY - PEXESO, OBRAZ</t>
  </si>
  <si>
    <t>Tematické detské prvky - pexeso, obraz, vč. povrchovej úpravy</t>
  </si>
  <si>
    <t>Poznámka k položke:_x000D_
DREVENÉ HRANOLY 160x160 mm S OCHRANNÝM NÁTEROM - ZVISLÉ KONŠTRUKCIE_x000D_
DREVENÉ HRANOLY 160x80 mm S OCHRANNÝM NÁTEROM - VODOROVNÉ KONŠTRUKCIE_x000D_
OCEĽOVÝ UZAVRETÝ JAKLOVÝ PROFIL 80x40 mm S OCHRANNÝMI NÁTERMI - STUŽUJÚCI A POMOCNÝ KOTVIACI PRVOK_x000D_
OCEĽOVÁ KOTVIACA PÄTKA KRÍŽOVÁ 160x160 mm HRÚBKY 8 mm S OCHRANNÝM FAREBNÝM NÁTEROM_x000D_
KOTVENÁ DO BETÓNOVEJ ZÁKLADOVEJ PÄTKY POD ÚROVŇOU TERÉNU_x000D_
TEMATICKÝ PRVOK - PEXESO, OBRAZ - OTOČNÉ TABULE ROZMEROV PRIBLIŽNE 250x250 mm S OBRÁZKAMI APLIKOVANÝMI_x000D_
GRAVÍROVANÍM ALEBO UV TLAČOU PODĽA ZVOLENÉHO MATERIÁLU DODÁVATEĽA PRVKU</t>
  </si>
  <si>
    <t>12.27 - TEMATICKÉ DETSKÉ PRVKY - OBRAZ Z KOCIEK</t>
  </si>
  <si>
    <t>Tematické detské prvky - obraz z kociek, vč. povrchovej úpravy</t>
  </si>
  <si>
    <t>Poznámka k položke:_x000D_
DREVENÉ HRANOLY 160x160 mm S OCHRANNÝM NÁTEROM - ZVISLÉ KONŠTRUKCIE_x000D_
DREVENÉ HRANOLY 160x80 mm S OCHRANNÝM NÁTEROM - VODOROVNÉ KONŠTRUKCIE_x000D_
OCEĽOVÝ UZAVRETÝ JAKLOVÝ PROFIL 80x40 mm S OCHRANNÝMI NÁTERMI - STUŽUJÚCI A POMOCNÝ KOTVIACI PRVOK_x000D_
OCEĽOVÁ KOTVIACA PÄTKA KRÍŽOVÁ 160x160 mm HRÚBKY 8 mm S OCHRANNÝM FAREBNÝM NÁTEROM_x000D_
KOTVENÁ DO BETÓNOVEJ ZÁKLADOVEJ PÄTKY POD ÚROVŇOU TERÉNU_x000D_
TEMATICKÝ PRVOK - OBRAZ Z KOCIEK - OTOČNÉ DREVENÉ KOCKY ROZMEROV PRIBLIŽNE 90x90x90 mm S CELOPLOŠNÝMI_x000D_
FAREBNÝMI STENAMI VYTVORENÝMI UV TLAČOU ALEBO NÁTEROM</t>
  </si>
  <si>
    <t>12.28 - TEMATICKÉ DETSKÉ PRVKY - OTÁČAVÉ VALCE</t>
  </si>
  <si>
    <t>Tematické detské prvky - otáčavé valce, vč. povrchovej úpravy</t>
  </si>
  <si>
    <t>Poznámka k položke:_x000D_
DREVENÉ HRANOLY 160x160 mm S OCHRANNÝM NÁTEROM - ZVISLÉ KONŠTRUKCIE_x000D_
DREVENÉ HRANOLY 160x80 mm S OCHRANNÝM NÁTEROM - VODOROVNÉ KONŠTRUKCIE_x000D_
OCEĽOVÝ UZAVRETÝ JAKLOVÝ PROFIL 80x40 mm S OCHRANNÝMI NÁTERMI - STUŽUJÚCI A POMOCNÝ KOTVIACI PRVOK_x000D_
OCEĽOVÁ KOTVIACA PÄTKA KRÍŽOVÁ 160x160 mm HRÚBKY 8 mm S OCHRANNÝM FAREBNÝM NÁTEROM_x000D_
KOTVENÁ DO BETÓNOVEJ ZÁKLADOVEJ PÄTKY POD ÚROVŇOU TERÉNU_x000D_
TEMATICKÝ PRVOK - OTÁČAVÉ VALCE - POLE DEVIATICH VALCOV S PRIEMEROM 300mm, S OBRÁZKAMI APLIKOVANÝMI_x000D_
GRAVÍROVANÍM ALEBO UV TLAČOU PODĽA ZVOLENÉHO MATERIÁLU DODÁVATEĽA PRVKU</t>
  </si>
  <si>
    <t>12.29 - TEMATICKÉ DETSKÉ PRVKY - DENDROFÓN</t>
  </si>
  <si>
    <t>Tematické detské prvky - dendrofón, vč. povrchovej úpravy</t>
  </si>
  <si>
    <t>Poznámka k položke:_x000D_
DREVENÉ HRANOLY 160x160 mm S OCHRANNÝM NÁTEROM - ZVISLÉ KONŠTRUKCIE_x000D_
DREVENÉ HRANOLY 160x80 mm S OCHRANNÝM NÁTEROM - VODOROVNÉ KONŠTRUKCIE_x000D_
OCEĽOVÝ UZAVRETÝ JAKLOVÝ PROFIL 80x40 mm S OCHRANNÝMI NÁTERMI - STUŽUJÚCI A POMOCNÝ KOTVIACI PRVOK_x000D_
OCEĽOVÁ KOTVIACA PÄTKA KRÍŽOVÁ 160x160 mm HRÚBKY 8 mm S OCHRANNÝM FAREBNÝM NÁTEROM_x000D_
KOTVENÁ DO BETÓNOVEJ ZÁKLADOVEJ PÄTKY POD ÚROVŇOU TERÉNU_x000D_
TEMATICKÝ PRVOK - DENDROFÓN - DREVENÉ VALCE O ROZMEROCH PRIBLIŽNE Ø 60mm A DĹŽOK 1000-450mm POHYBLIVO ZAVESENÉ_x000D_
(POZN. PRI REALIZÁCII OVERIT POTREBU POHYBLIVÉHO KOTVENIA AJ V SPODNEJ ČASTI)</t>
  </si>
  <si>
    <t>12.30 - TEMATICKÉ DETSKÉ PRVKY - SILUETA</t>
  </si>
  <si>
    <t>Tematické detské prvky - silueta, vč. povrchovej úpravy</t>
  </si>
  <si>
    <t>Poznámka k položke:_x000D_
DREVENÉ HRANOLY 160x160 mm S OCHRANNÝM NÁTEROM - ZVISLÉ KONŠTRUKCIE_x000D_
DREVENÉ HRANOLY 160x80 mm S OCHRANNÝM NÁTEROM - VODOROVNÉ KONŠTRUKCIE_x000D_
OCEĽOVÝ UZAVRETÝ JAKLOVÝ PROFIL 80x40 mm S OCHRANNÝMI NÁTERMI - STUŽUJÚCI A POMOCNÝ KOTVIACI PRVOK_x000D_
OCEĽOVÁ KOTVIACA PÄTKA KRÍŽOVÁ 160x160 mm HRÚBKY 8 mm S OCHRANNÝM FAREBNÝM NÁTEROM_x000D_
KOTVENÁ DO BETÓNOVEJ ZÁKLADOVEJ PÄTKY POD ÚROVŇOU TERÉNU_x000D_
TEMATICKÝ PRVOK - SILUETA - OCEĽOVÝ UZAVRETÝ PROFIL 25x25 mm ALEBO PLNÁ KRUHOVÁ OCEĽOVÁ TYČ_x000D_
S OCHRANNÝM FAREBNÝM NÁTEROM, PLUS VODIACA TYČ S KRUHOVÝM OKOM NAVLEČENÁ NA SILUETE</t>
  </si>
  <si>
    <t>PRVKY DROBNEJ ARCHITEKTÚRY A OSTATNEJ VÝBAVY PRE DOPRAVNÚ A CYKLO INFRAŠTRUKTÚRU PRVKY VÝBAVY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</si>
</sst>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2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206" t="s">
        <v>5</v>
      </c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>
      <c r="B5" s="16"/>
      <c r="D5" s="19" t="s">
        <v>11</v>
      </c>
      <c r="K5" s="189" t="s">
        <v>12</v>
      </c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R5" s="16"/>
      <c r="BS5" s="13" t="s">
        <v>6</v>
      </c>
    </row>
    <row r="6" spans="1:74" ht="36.950000000000003" customHeight="1">
      <c r="B6" s="16"/>
      <c r="D6" s="21" t="s">
        <v>13</v>
      </c>
      <c r="K6" s="191" t="s">
        <v>584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R6" s="16"/>
      <c r="BS6" s="13" t="s">
        <v>6</v>
      </c>
    </row>
    <row r="7" spans="1:74" ht="12" customHeight="1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16</v>
      </c>
      <c r="K8" s="20" t="s">
        <v>17</v>
      </c>
      <c r="AK8" s="22" t="s">
        <v>18</v>
      </c>
      <c r="AN8" s="20" t="s">
        <v>19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20</v>
      </c>
      <c r="AK10" s="22" t="s">
        <v>21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22</v>
      </c>
      <c r="AK11" s="22" t="s">
        <v>23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24</v>
      </c>
      <c r="AK13" s="22" t="s">
        <v>21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17</v>
      </c>
      <c r="AK14" s="22" t="s">
        <v>23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25</v>
      </c>
      <c r="AK16" s="22" t="s">
        <v>21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26</v>
      </c>
      <c r="AK17" s="22" t="s">
        <v>23</v>
      </c>
      <c r="AN17" s="20" t="s">
        <v>1</v>
      </c>
      <c r="AR17" s="16"/>
      <c r="BS17" s="13" t="s">
        <v>27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28</v>
      </c>
      <c r="AK19" s="22" t="s">
        <v>21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29</v>
      </c>
      <c r="AK20" s="22" t="s">
        <v>23</v>
      </c>
      <c r="AN20" s="20" t="s">
        <v>1</v>
      </c>
      <c r="AR20" s="16"/>
      <c r="BS20" s="13" t="s">
        <v>27</v>
      </c>
    </row>
    <row r="21" spans="2:71" ht="6.95" customHeight="1">
      <c r="B21" s="16"/>
      <c r="AR21" s="16"/>
    </row>
    <row r="22" spans="2:71" ht="12" customHeight="1">
      <c r="B22" s="16"/>
      <c r="D22" s="22" t="s">
        <v>30</v>
      </c>
      <c r="AR22" s="16"/>
    </row>
    <row r="23" spans="2:71" ht="16.5" customHeight="1">
      <c r="B23" s="16"/>
      <c r="E23" s="192" t="s">
        <v>1</v>
      </c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2"/>
      <c r="AK23" s="192"/>
      <c r="AL23" s="192"/>
      <c r="AM23" s="192"/>
      <c r="AN23" s="192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31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93">
        <f>ROUND(AG94,2)</f>
        <v>55878.83</v>
      </c>
      <c r="AL26" s="194"/>
      <c r="AM26" s="194"/>
      <c r="AN26" s="194"/>
      <c r="AO26" s="194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95" t="s">
        <v>32</v>
      </c>
      <c r="M28" s="195"/>
      <c r="N28" s="195"/>
      <c r="O28" s="195"/>
      <c r="P28" s="195"/>
      <c r="W28" s="195" t="s">
        <v>33</v>
      </c>
      <c r="X28" s="195"/>
      <c r="Y28" s="195"/>
      <c r="Z28" s="195"/>
      <c r="AA28" s="195"/>
      <c r="AB28" s="195"/>
      <c r="AC28" s="195"/>
      <c r="AD28" s="195"/>
      <c r="AE28" s="195"/>
      <c r="AK28" s="195" t="s">
        <v>34</v>
      </c>
      <c r="AL28" s="195"/>
      <c r="AM28" s="195"/>
      <c r="AN28" s="195"/>
      <c r="AO28" s="195"/>
      <c r="AR28" s="25"/>
    </row>
    <row r="29" spans="2:71" s="2" customFormat="1" ht="14.45" customHeight="1">
      <c r="B29" s="29"/>
      <c r="D29" s="22" t="s">
        <v>35</v>
      </c>
      <c r="F29" s="30" t="s">
        <v>36</v>
      </c>
      <c r="L29" s="198">
        <v>0.2</v>
      </c>
      <c r="M29" s="197"/>
      <c r="N29" s="197"/>
      <c r="O29" s="197"/>
      <c r="P29" s="197"/>
      <c r="Q29" s="31"/>
      <c r="R29" s="31"/>
      <c r="S29" s="31"/>
      <c r="T29" s="31"/>
      <c r="U29" s="31"/>
      <c r="V29" s="31"/>
      <c r="W29" s="196">
        <f>ROUND(AZ94, 2)</f>
        <v>0</v>
      </c>
      <c r="X29" s="197"/>
      <c r="Y29" s="197"/>
      <c r="Z29" s="197"/>
      <c r="AA29" s="197"/>
      <c r="AB29" s="197"/>
      <c r="AC29" s="197"/>
      <c r="AD29" s="197"/>
      <c r="AE29" s="197"/>
      <c r="AF29" s="31"/>
      <c r="AG29" s="31"/>
      <c r="AH29" s="31"/>
      <c r="AI29" s="31"/>
      <c r="AJ29" s="31"/>
      <c r="AK29" s="196">
        <f>ROUND(AV94, 2)</f>
        <v>0</v>
      </c>
      <c r="AL29" s="197"/>
      <c r="AM29" s="197"/>
      <c r="AN29" s="197"/>
      <c r="AO29" s="197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5" customHeight="1">
      <c r="B30" s="29"/>
      <c r="F30" s="30" t="s">
        <v>37</v>
      </c>
      <c r="L30" s="201">
        <v>0.2</v>
      </c>
      <c r="M30" s="200"/>
      <c r="N30" s="200"/>
      <c r="O30" s="200"/>
      <c r="P30" s="200"/>
      <c r="W30" s="199">
        <f>ROUND(BA94, 2)</f>
        <v>55878.83</v>
      </c>
      <c r="X30" s="200"/>
      <c r="Y30" s="200"/>
      <c r="Z30" s="200"/>
      <c r="AA30" s="200"/>
      <c r="AB30" s="200"/>
      <c r="AC30" s="200"/>
      <c r="AD30" s="200"/>
      <c r="AE30" s="200"/>
      <c r="AK30" s="199">
        <f>ROUND(AW94, 2)</f>
        <v>11175.77</v>
      </c>
      <c r="AL30" s="200"/>
      <c r="AM30" s="200"/>
      <c r="AN30" s="200"/>
      <c r="AO30" s="200"/>
      <c r="AR30" s="29"/>
    </row>
    <row r="31" spans="2:71" s="2" customFormat="1" ht="14.45" hidden="1" customHeight="1">
      <c r="B31" s="29"/>
      <c r="F31" s="22" t="s">
        <v>38</v>
      </c>
      <c r="L31" s="201">
        <v>0.2</v>
      </c>
      <c r="M31" s="200"/>
      <c r="N31" s="200"/>
      <c r="O31" s="200"/>
      <c r="P31" s="200"/>
      <c r="W31" s="199">
        <f>ROUND(BB94, 2)</f>
        <v>0</v>
      </c>
      <c r="X31" s="200"/>
      <c r="Y31" s="200"/>
      <c r="Z31" s="200"/>
      <c r="AA31" s="200"/>
      <c r="AB31" s="200"/>
      <c r="AC31" s="200"/>
      <c r="AD31" s="200"/>
      <c r="AE31" s="200"/>
      <c r="AK31" s="199">
        <v>0</v>
      </c>
      <c r="AL31" s="200"/>
      <c r="AM31" s="200"/>
      <c r="AN31" s="200"/>
      <c r="AO31" s="200"/>
      <c r="AR31" s="29"/>
    </row>
    <row r="32" spans="2:71" s="2" customFormat="1" ht="14.45" hidden="1" customHeight="1">
      <c r="B32" s="29"/>
      <c r="F32" s="22" t="s">
        <v>39</v>
      </c>
      <c r="L32" s="201">
        <v>0.2</v>
      </c>
      <c r="M32" s="200"/>
      <c r="N32" s="200"/>
      <c r="O32" s="200"/>
      <c r="P32" s="200"/>
      <c r="W32" s="199">
        <f>ROUND(BC94, 2)</f>
        <v>0</v>
      </c>
      <c r="X32" s="200"/>
      <c r="Y32" s="200"/>
      <c r="Z32" s="200"/>
      <c r="AA32" s="200"/>
      <c r="AB32" s="200"/>
      <c r="AC32" s="200"/>
      <c r="AD32" s="200"/>
      <c r="AE32" s="200"/>
      <c r="AK32" s="199">
        <v>0</v>
      </c>
      <c r="AL32" s="200"/>
      <c r="AM32" s="200"/>
      <c r="AN32" s="200"/>
      <c r="AO32" s="200"/>
      <c r="AR32" s="29"/>
    </row>
    <row r="33" spans="2:52" s="2" customFormat="1" ht="14.45" hidden="1" customHeight="1">
      <c r="B33" s="29"/>
      <c r="F33" s="30" t="s">
        <v>40</v>
      </c>
      <c r="L33" s="198">
        <v>0</v>
      </c>
      <c r="M33" s="197"/>
      <c r="N33" s="197"/>
      <c r="O33" s="197"/>
      <c r="P33" s="197"/>
      <c r="Q33" s="31"/>
      <c r="R33" s="31"/>
      <c r="S33" s="31"/>
      <c r="T33" s="31"/>
      <c r="U33" s="31"/>
      <c r="V33" s="31"/>
      <c r="W33" s="196">
        <f>ROUND(BD94, 2)</f>
        <v>0</v>
      </c>
      <c r="X33" s="197"/>
      <c r="Y33" s="197"/>
      <c r="Z33" s="197"/>
      <c r="AA33" s="197"/>
      <c r="AB33" s="197"/>
      <c r="AC33" s="197"/>
      <c r="AD33" s="197"/>
      <c r="AE33" s="197"/>
      <c r="AF33" s="31"/>
      <c r="AG33" s="31"/>
      <c r="AH33" s="31"/>
      <c r="AI33" s="31"/>
      <c r="AJ33" s="31"/>
      <c r="AK33" s="196">
        <v>0</v>
      </c>
      <c r="AL33" s="197"/>
      <c r="AM33" s="197"/>
      <c r="AN33" s="197"/>
      <c r="AO33" s="197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5" customHeight="1">
      <c r="B34" s="25"/>
      <c r="AR34" s="25"/>
    </row>
    <row r="35" spans="2:52" s="1" customFormat="1" ht="25.9" customHeight="1">
      <c r="B35" s="25"/>
      <c r="C35" s="33"/>
      <c r="D35" s="34" t="s">
        <v>41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42</v>
      </c>
      <c r="U35" s="35"/>
      <c r="V35" s="35"/>
      <c r="W35" s="35"/>
      <c r="X35" s="205" t="s">
        <v>43</v>
      </c>
      <c r="Y35" s="203"/>
      <c r="Z35" s="203"/>
      <c r="AA35" s="203"/>
      <c r="AB35" s="203"/>
      <c r="AC35" s="35"/>
      <c r="AD35" s="35"/>
      <c r="AE35" s="35"/>
      <c r="AF35" s="35"/>
      <c r="AG35" s="35"/>
      <c r="AH35" s="35"/>
      <c r="AI35" s="35"/>
      <c r="AJ35" s="35"/>
      <c r="AK35" s="202">
        <f>SUM(AK26:AK33)</f>
        <v>67054.600000000006</v>
      </c>
      <c r="AL35" s="203"/>
      <c r="AM35" s="203"/>
      <c r="AN35" s="203"/>
      <c r="AO35" s="204"/>
      <c r="AP35" s="33"/>
      <c r="AQ35" s="33"/>
      <c r="AR35" s="25"/>
    </row>
    <row r="36" spans="2:52" s="1" customFormat="1" ht="6.95" customHeight="1">
      <c r="B36" s="25"/>
      <c r="AR36" s="25"/>
    </row>
    <row r="37" spans="2:52" s="1" customFormat="1" ht="14.45" customHeight="1">
      <c r="B37" s="25"/>
      <c r="AR37" s="25"/>
    </row>
    <row r="38" spans="2:52" ht="14.45" customHeight="1">
      <c r="B38" s="16"/>
      <c r="AR38" s="16"/>
    </row>
    <row r="39" spans="2:52" ht="14.45" customHeight="1">
      <c r="B39" s="16"/>
      <c r="AR39" s="16"/>
    </row>
    <row r="40" spans="2:52" ht="14.45" customHeight="1">
      <c r="B40" s="16"/>
      <c r="AR40" s="16"/>
    </row>
    <row r="41" spans="2:52" ht="14.45" customHeight="1">
      <c r="B41" s="16"/>
      <c r="AR41" s="16"/>
    </row>
    <row r="42" spans="2:52" ht="14.45" customHeight="1">
      <c r="B42" s="16"/>
      <c r="AR42" s="16"/>
    </row>
    <row r="43" spans="2:52" ht="14.45" customHeight="1">
      <c r="B43" s="16"/>
      <c r="AR43" s="16"/>
    </row>
    <row r="44" spans="2:52" ht="14.45" customHeight="1">
      <c r="B44" s="16"/>
      <c r="AR44" s="16"/>
    </row>
    <row r="45" spans="2:52" ht="14.45" customHeight="1">
      <c r="B45" s="16"/>
      <c r="AR45" s="16"/>
    </row>
    <row r="46" spans="2:52" ht="14.45" customHeight="1">
      <c r="B46" s="16"/>
      <c r="AR46" s="16"/>
    </row>
    <row r="47" spans="2:52" ht="14.45" customHeight="1">
      <c r="B47" s="16"/>
      <c r="AR47" s="16"/>
    </row>
    <row r="48" spans="2:52" ht="14.45" customHeight="1">
      <c r="B48" s="16"/>
      <c r="AR48" s="16"/>
    </row>
    <row r="49" spans="2:44" s="1" customFormat="1" ht="14.45" customHeight="1">
      <c r="B49" s="25"/>
      <c r="D49" s="37" t="s">
        <v>44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45</v>
      </c>
      <c r="AI49" s="38"/>
      <c r="AJ49" s="38"/>
      <c r="AK49" s="38"/>
      <c r="AL49" s="38"/>
      <c r="AM49" s="38"/>
      <c r="AN49" s="38"/>
      <c r="AO49" s="38"/>
      <c r="AR49" s="25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5"/>
      <c r="D60" s="39" t="s">
        <v>46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47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46</v>
      </c>
      <c r="AI60" s="27"/>
      <c r="AJ60" s="27"/>
      <c r="AK60" s="27"/>
      <c r="AL60" s="27"/>
      <c r="AM60" s="39" t="s">
        <v>47</v>
      </c>
      <c r="AN60" s="27"/>
      <c r="AO60" s="27"/>
      <c r="AR60" s="25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5"/>
      <c r="D64" s="37" t="s">
        <v>48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49</v>
      </c>
      <c r="AI64" s="38"/>
      <c r="AJ64" s="38"/>
      <c r="AK64" s="38"/>
      <c r="AL64" s="38"/>
      <c r="AM64" s="38"/>
      <c r="AN64" s="38"/>
      <c r="AO64" s="38"/>
      <c r="AR64" s="25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5"/>
      <c r="D75" s="39" t="s">
        <v>46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47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46</v>
      </c>
      <c r="AI75" s="27"/>
      <c r="AJ75" s="27"/>
      <c r="AK75" s="27"/>
      <c r="AL75" s="27"/>
      <c r="AM75" s="39" t="s">
        <v>47</v>
      </c>
      <c r="AN75" s="27"/>
      <c r="AO75" s="27"/>
      <c r="AR75" s="25"/>
    </row>
    <row r="76" spans="2:44" s="1" customFormat="1" ht="11.25">
      <c r="B76" s="25"/>
      <c r="AR76" s="25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1:91" s="1" customFormat="1" ht="24.95" customHeight="1">
      <c r="B82" s="25"/>
      <c r="C82" s="17" t="s">
        <v>50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4"/>
      <c r="C84" s="22" t="s">
        <v>11</v>
      </c>
      <c r="L84" s="3" t="str">
        <f>K5</f>
        <v>202411282</v>
      </c>
      <c r="AR84" s="44"/>
    </row>
    <row r="85" spans="1:91" s="4" customFormat="1" ht="36.950000000000003" customHeight="1">
      <c r="B85" s="45"/>
      <c r="C85" s="46" t="s">
        <v>13</v>
      </c>
      <c r="L85" s="169" t="str">
        <f>K6</f>
        <v>PRVKY DROBNEJ ARCHITEKTÚRY A OSTATNEJ VÝBAVY PRE DOPRAVNÚ A CYKLO INFRAŠTRUKTÚRU PRVKY VÝBAVY</v>
      </c>
      <c r="M85" s="170"/>
      <c r="N85" s="170"/>
      <c r="O85" s="170"/>
      <c r="P85" s="170"/>
      <c r="Q85" s="170"/>
      <c r="R85" s="170"/>
      <c r="S85" s="170"/>
      <c r="T85" s="170"/>
      <c r="U85" s="170"/>
      <c r="V85" s="170"/>
      <c r="W85" s="170"/>
      <c r="X85" s="170"/>
      <c r="Y85" s="170"/>
      <c r="Z85" s="170"/>
      <c r="AA85" s="170"/>
      <c r="AB85" s="170"/>
      <c r="AC85" s="170"/>
      <c r="AD85" s="170"/>
      <c r="AE85" s="170"/>
      <c r="AF85" s="170"/>
      <c r="AG85" s="170"/>
      <c r="AH85" s="170"/>
      <c r="AI85" s="170"/>
      <c r="AJ85" s="170"/>
      <c r="AK85" s="170"/>
      <c r="AL85" s="170"/>
      <c r="AM85" s="170"/>
      <c r="AN85" s="170"/>
      <c r="AO85" s="170"/>
      <c r="AR85" s="45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16</v>
      </c>
      <c r="L87" s="47" t="str">
        <f>IF(K8="","",K8)</f>
        <v xml:space="preserve"> </v>
      </c>
      <c r="AI87" s="22" t="s">
        <v>18</v>
      </c>
      <c r="AM87" s="175" t="str">
        <f>IF(AN8= "","",AN8)</f>
        <v>9. 11. 2024</v>
      </c>
      <c r="AN87" s="175"/>
      <c r="AR87" s="25"/>
    </row>
    <row r="88" spans="1:91" s="1" customFormat="1" ht="6.95" customHeight="1">
      <c r="B88" s="25"/>
      <c r="AR88" s="25"/>
    </row>
    <row r="89" spans="1:91" s="1" customFormat="1" ht="40.15" customHeight="1">
      <c r="B89" s="25"/>
      <c r="C89" s="22" t="s">
        <v>20</v>
      </c>
      <c r="L89" s="3" t="str">
        <f>IF(E11= "","",E11)</f>
        <v>SÚC PSK, Jesenná 14, 080 05 Prešov</v>
      </c>
      <c r="AI89" s="22" t="s">
        <v>25</v>
      </c>
      <c r="AM89" s="176" t="str">
        <f>IF(E17="","",E17)</f>
        <v>ŠTOFIRA ARCHITEKTI, s.r.o., Strojárska 2206, Snina</v>
      </c>
      <c r="AN89" s="177"/>
      <c r="AO89" s="177"/>
      <c r="AP89" s="177"/>
      <c r="AR89" s="25"/>
      <c r="AS89" s="178" t="s">
        <v>51</v>
      </c>
      <c r="AT89" s="179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5"/>
      <c r="C90" s="22" t="s">
        <v>24</v>
      </c>
      <c r="L90" s="3" t="str">
        <f>IF(E14="","",E14)</f>
        <v xml:space="preserve"> </v>
      </c>
      <c r="AI90" s="22" t="s">
        <v>28</v>
      </c>
      <c r="AM90" s="176" t="str">
        <f>IF(E20="","",E20)</f>
        <v>Martin Kofira - KM</v>
      </c>
      <c r="AN90" s="177"/>
      <c r="AO90" s="177"/>
      <c r="AP90" s="177"/>
      <c r="AR90" s="25"/>
      <c r="AS90" s="180"/>
      <c r="AT90" s="181"/>
      <c r="BD90" s="52"/>
    </row>
    <row r="91" spans="1:91" s="1" customFormat="1" ht="10.9" customHeight="1">
      <c r="B91" s="25"/>
      <c r="AR91" s="25"/>
      <c r="AS91" s="180"/>
      <c r="AT91" s="181"/>
      <c r="BD91" s="52"/>
    </row>
    <row r="92" spans="1:91" s="1" customFormat="1" ht="29.25" customHeight="1">
      <c r="B92" s="25"/>
      <c r="C92" s="173" t="s">
        <v>52</v>
      </c>
      <c r="D92" s="172"/>
      <c r="E92" s="172"/>
      <c r="F92" s="172"/>
      <c r="G92" s="172"/>
      <c r="H92" s="53"/>
      <c r="I92" s="171" t="s">
        <v>53</v>
      </c>
      <c r="J92" s="172"/>
      <c r="K92" s="172"/>
      <c r="L92" s="172"/>
      <c r="M92" s="172"/>
      <c r="N92" s="172"/>
      <c r="O92" s="172"/>
      <c r="P92" s="172"/>
      <c r="Q92" s="172"/>
      <c r="R92" s="172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  <c r="AF92" s="172"/>
      <c r="AG92" s="183" t="s">
        <v>54</v>
      </c>
      <c r="AH92" s="172"/>
      <c r="AI92" s="172"/>
      <c r="AJ92" s="172"/>
      <c r="AK92" s="172"/>
      <c r="AL92" s="172"/>
      <c r="AM92" s="172"/>
      <c r="AN92" s="171" t="s">
        <v>55</v>
      </c>
      <c r="AO92" s="172"/>
      <c r="AP92" s="182"/>
      <c r="AQ92" s="54" t="s">
        <v>56</v>
      </c>
      <c r="AR92" s="25"/>
      <c r="AS92" s="55" t="s">
        <v>57</v>
      </c>
      <c r="AT92" s="56" t="s">
        <v>58</v>
      </c>
      <c r="AU92" s="56" t="s">
        <v>59</v>
      </c>
      <c r="AV92" s="56" t="s">
        <v>60</v>
      </c>
      <c r="AW92" s="56" t="s">
        <v>61</v>
      </c>
      <c r="AX92" s="56" t="s">
        <v>62</v>
      </c>
      <c r="AY92" s="56" t="s">
        <v>63</v>
      </c>
      <c r="AZ92" s="56" t="s">
        <v>64</v>
      </c>
      <c r="BA92" s="56" t="s">
        <v>65</v>
      </c>
      <c r="BB92" s="56" t="s">
        <v>66</v>
      </c>
      <c r="BC92" s="56" t="s">
        <v>67</v>
      </c>
      <c r="BD92" s="57" t="s">
        <v>68</v>
      </c>
    </row>
    <row r="93" spans="1:91" s="1" customFormat="1" ht="10.9" customHeight="1">
      <c r="B93" s="25"/>
      <c r="AR93" s="25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69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87">
        <f>ROUND(AG95,2)</f>
        <v>55878.83</v>
      </c>
      <c r="AH94" s="187"/>
      <c r="AI94" s="187"/>
      <c r="AJ94" s="187"/>
      <c r="AK94" s="187"/>
      <c r="AL94" s="187"/>
      <c r="AM94" s="187"/>
      <c r="AN94" s="188">
        <f t="shared" ref="AN94:AN125" si="0">SUM(AG94,AT94)</f>
        <v>67054.600000000006</v>
      </c>
      <c r="AO94" s="188"/>
      <c r="AP94" s="188"/>
      <c r="AQ94" s="63" t="s">
        <v>1</v>
      </c>
      <c r="AR94" s="59"/>
      <c r="AS94" s="64">
        <f>ROUND(AS95,2)</f>
        <v>0</v>
      </c>
      <c r="AT94" s="65">
        <f t="shared" ref="AT94:AT125" si="1">ROUND(SUM(AV94:AW94),2)</f>
        <v>11175.77</v>
      </c>
      <c r="AU94" s="66">
        <f>ROUND(AU95,5)</f>
        <v>412.14965000000001</v>
      </c>
      <c r="AV94" s="65">
        <f>ROUND(AZ94*L29,2)</f>
        <v>0</v>
      </c>
      <c r="AW94" s="65">
        <f>ROUND(BA94*L30,2)</f>
        <v>11175.77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55878.83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70</v>
      </c>
      <c r="BT94" s="68" t="s">
        <v>71</v>
      </c>
      <c r="BU94" s="69" t="s">
        <v>72</v>
      </c>
      <c r="BV94" s="68" t="s">
        <v>73</v>
      </c>
      <c r="BW94" s="68" t="s">
        <v>4</v>
      </c>
      <c r="BX94" s="68" t="s">
        <v>74</v>
      </c>
      <c r="CL94" s="68" t="s">
        <v>1</v>
      </c>
    </row>
    <row r="95" spans="1:91" s="6" customFormat="1" ht="16.5" customHeight="1">
      <c r="B95" s="70"/>
      <c r="C95" s="71"/>
      <c r="D95" s="174" t="s">
        <v>75</v>
      </c>
      <c r="E95" s="174"/>
      <c r="F95" s="174"/>
      <c r="G95" s="174"/>
      <c r="H95" s="174"/>
      <c r="I95" s="72"/>
      <c r="J95" s="174" t="s">
        <v>76</v>
      </c>
      <c r="K95" s="174"/>
      <c r="L95" s="174"/>
      <c r="M95" s="174"/>
      <c r="N95" s="174"/>
      <c r="O95" s="174"/>
      <c r="P95" s="174"/>
      <c r="Q95" s="174"/>
      <c r="R95" s="174"/>
      <c r="S95" s="174"/>
      <c r="T95" s="174"/>
      <c r="U95" s="174"/>
      <c r="V95" s="174"/>
      <c r="W95" s="174"/>
      <c r="X95" s="174"/>
      <c r="Y95" s="174"/>
      <c r="Z95" s="174"/>
      <c r="AA95" s="174"/>
      <c r="AB95" s="174"/>
      <c r="AC95" s="174"/>
      <c r="AD95" s="174"/>
      <c r="AE95" s="174"/>
      <c r="AF95" s="174"/>
      <c r="AG95" s="186">
        <f>ROUND(SUM(AG96:AG125),2)</f>
        <v>55878.83</v>
      </c>
      <c r="AH95" s="185"/>
      <c r="AI95" s="185"/>
      <c r="AJ95" s="185"/>
      <c r="AK95" s="185"/>
      <c r="AL95" s="185"/>
      <c r="AM95" s="185"/>
      <c r="AN95" s="184">
        <f t="shared" si="0"/>
        <v>67054.600000000006</v>
      </c>
      <c r="AO95" s="185"/>
      <c r="AP95" s="185"/>
      <c r="AQ95" s="73" t="s">
        <v>77</v>
      </c>
      <c r="AR95" s="70"/>
      <c r="AS95" s="74">
        <f>ROUND(SUM(AS96:AS125),2)</f>
        <v>0</v>
      </c>
      <c r="AT95" s="75">
        <f t="shared" si="1"/>
        <v>11175.77</v>
      </c>
      <c r="AU95" s="76">
        <f>ROUND(SUM(AU96:AU125),5)</f>
        <v>412.14965000000001</v>
      </c>
      <c r="AV95" s="75">
        <f>ROUND(AZ95*L29,2)</f>
        <v>0</v>
      </c>
      <c r="AW95" s="75">
        <f>ROUND(BA95*L30,2)</f>
        <v>11175.77</v>
      </c>
      <c r="AX95" s="75">
        <f>ROUND(BB95*L29,2)</f>
        <v>0</v>
      </c>
      <c r="AY95" s="75">
        <f>ROUND(BC95*L30,2)</f>
        <v>0</v>
      </c>
      <c r="AZ95" s="75">
        <f>ROUND(SUM(AZ96:AZ125),2)</f>
        <v>0</v>
      </c>
      <c r="BA95" s="75">
        <f>ROUND(SUM(BA96:BA125),2)</f>
        <v>55878.83</v>
      </c>
      <c r="BB95" s="75">
        <f>ROUND(SUM(BB96:BB125),2)</f>
        <v>0</v>
      </c>
      <c r="BC95" s="75">
        <f>ROUND(SUM(BC96:BC125),2)</f>
        <v>0</v>
      </c>
      <c r="BD95" s="77">
        <f>ROUND(SUM(BD96:BD125),2)</f>
        <v>0</v>
      </c>
      <c r="BS95" s="78" t="s">
        <v>70</v>
      </c>
      <c r="BT95" s="78" t="s">
        <v>78</v>
      </c>
      <c r="BU95" s="78" t="s">
        <v>72</v>
      </c>
      <c r="BV95" s="78" t="s">
        <v>73</v>
      </c>
      <c r="BW95" s="78" t="s">
        <v>79</v>
      </c>
      <c r="BX95" s="78" t="s">
        <v>4</v>
      </c>
      <c r="CL95" s="78" t="s">
        <v>1</v>
      </c>
      <c r="CM95" s="78" t="s">
        <v>71</v>
      </c>
    </row>
    <row r="96" spans="1:91" s="3" customFormat="1" ht="23.25" customHeight="1">
      <c r="A96" s="79" t="s">
        <v>80</v>
      </c>
      <c r="B96" s="44"/>
      <c r="C96" s="9"/>
      <c r="D96" s="9"/>
      <c r="E96" s="166" t="s">
        <v>81</v>
      </c>
      <c r="F96" s="166"/>
      <c r="G96" s="166"/>
      <c r="H96" s="166"/>
      <c r="I96" s="166"/>
      <c r="J96" s="9"/>
      <c r="K96" s="166" t="s">
        <v>82</v>
      </c>
      <c r="L96" s="166"/>
      <c r="M96" s="166"/>
      <c r="N96" s="166"/>
      <c r="O96" s="166"/>
      <c r="P96" s="166"/>
      <c r="Q96" s="166"/>
      <c r="R96" s="166"/>
      <c r="S96" s="166"/>
      <c r="T96" s="166"/>
      <c r="U96" s="166"/>
      <c r="V96" s="166"/>
      <c r="W96" s="166"/>
      <c r="X96" s="166"/>
      <c r="Y96" s="166"/>
      <c r="Z96" s="166"/>
      <c r="AA96" s="166"/>
      <c r="AB96" s="166"/>
      <c r="AC96" s="166"/>
      <c r="AD96" s="166"/>
      <c r="AE96" s="166"/>
      <c r="AF96" s="166"/>
      <c r="AG96" s="167">
        <f>'12.01 - OPLÁŠTENIE MOBILI...'!J32</f>
        <v>5071.0200000000004</v>
      </c>
      <c r="AH96" s="168"/>
      <c r="AI96" s="168"/>
      <c r="AJ96" s="168"/>
      <c r="AK96" s="168"/>
      <c r="AL96" s="168"/>
      <c r="AM96" s="168"/>
      <c r="AN96" s="167">
        <f t="shared" si="0"/>
        <v>6085.22</v>
      </c>
      <c r="AO96" s="168"/>
      <c r="AP96" s="168"/>
      <c r="AQ96" s="80" t="s">
        <v>83</v>
      </c>
      <c r="AR96" s="44"/>
      <c r="AS96" s="81">
        <v>0</v>
      </c>
      <c r="AT96" s="82">
        <f t="shared" si="1"/>
        <v>1014.2</v>
      </c>
      <c r="AU96" s="83">
        <f>'12.01 - OPLÁŠTENIE MOBILI...'!P132</f>
        <v>108.47166473999999</v>
      </c>
      <c r="AV96" s="82">
        <f>'12.01 - OPLÁŠTENIE MOBILI...'!J35</f>
        <v>0</v>
      </c>
      <c r="AW96" s="82">
        <f>'12.01 - OPLÁŠTENIE MOBILI...'!J36</f>
        <v>1014.2</v>
      </c>
      <c r="AX96" s="82">
        <f>'12.01 - OPLÁŠTENIE MOBILI...'!J37</f>
        <v>0</v>
      </c>
      <c r="AY96" s="82">
        <f>'12.01 - OPLÁŠTENIE MOBILI...'!J38</f>
        <v>0</v>
      </c>
      <c r="AZ96" s="82">
        <f>'12.01 - OPLÁŠTENIE MOBILI...'!F35</f>
        <v>0</v>
      </c>
      <c r="BA96" s="82">
        <f>'12.01 - OPLÁŠTENIE MOBILI...'!F36</f>
        <v>5071.0200000000004</v>
      </c>
      <c r="BB96" s="82">
        <f>'12.01 - OPLÁŠTENIE MOBILI...'!F37</f>
        <v>0</v>
      </c>
      <c r="BC96" s="82">
        <f>'12.01 - OPLÁŠTENIE MOBILI...'!F38</f>
        <v>0</v>
      </c>
      <c r="BD96" s="84">
        <f>'12.01 - OPLÁŠTENIE MOBILI...'!F39</f>
        <v>0</v>
      </c>
      <c r="BT96" s="20" t="s">
        <v>84</v>
      </c>
      <c r="BV96" s="20" t="s">
        <v>73</v>
      </c>
      <c r="BW96" s="20" t="s">
        <v>85</v>
      </c>
      <c r="BX96" s="20" t="s">
        <v>79</v>
      </c>
      <c r="CL96" s="20" t="s">
        <v>1</v>
      </c>
    </row>
    <row r="97" spans="1:90" s="3" customFormat="1" ht="16.5" customHeight="1">
      <c r="A97" s="79" t="s">
        <v>80</v>
      </c>
      <c r="B97" s="44"/>
      <c r="C97" s="9"/>
      <c r="D97" s="9"/>
      <c r="E97" s="166" t="s">
        <v>86</v>
      </c>
      <c r="F97" s="166"/>
      <c r="G97" s="166"/>
      <c r="H97" s="166"/>
      <c r="I97" s="166"/>
      <c r="J97" s="9"/>
      <c r="K97" s="166" t="s">
        <v>87</v>
      </c>
      <c r="L97" s="166"/>
      <c r="M97" s="166"/>
      <c r="N97" s="166"/>
      <c r="O97" s="166"/>
      <c r="P97" s="166"/>
      <c r="Q97" s="166"/>
      <c r="R97" s="166"/>
      <c r="S97" s="166"/>
      <c r="T97" s="166"/>
      <c r="U97" s="166"/>
      <c r="V97" s="166"/>
      <c r="W97" s="166"/>
      <c r="X97" s="166"/>
      <c r="Y97" s="166"/>
      <c r="Z97" s="166"/>
      <c r="AA97" s="166"/>
      <c r="AB97" s="166"/>
      <c r="AC97" s="166"/>
      <c r="AD97" s="166"/>
      <c r="AE97" s="166"/>
      <c r="AF97" s="166"/>
      <c r="AG97" s="167">
        <f>'12.02 - FOTOPOINT - VARIA...'!J32</f>
        <v>7303.3</v>
      </c>
      <c r="AH97" s="168"/>
      <c r="AI97" s="168"/>
      <c r="AJ97" s="168"/>
      <c r="AK97" s="168"/>
      <c r="AL97" s="168"/>
      <c r="AM97" s="168"/>
      <c r="AN97" s="167">
        <f t="shared" si="0"/>
        <v>8763.9600000000009</v>
      </c>
      <c r="AO97" s="168"/>
      <c r="AP97" s="168"/>
      <c r="AQ97" s="80" t="s">
        <v>83</v>
      </c>
      <c r="AR97" s="44"/>
      <c r="AS97" s="81">
        <v>0</v>
      </c>
      <c r="AT97" s="82">
        <f t="shared" si="1"/>
        <v>1460.66</v>
      </c>
      <c r="AU97" s="83">
        <f>'12.02 - FOTOPOINT - VARIA...'!P128</f>
        <v>97.950054570000006</v>
      </c>
      <c r="AV97" s="82">
        <f>'12.02 - FOTOPOINT - VARIA...'!J35</f>
        <v>0</v>
      </c>
      <c r="AW97" s="82">
        <f>'12.02 - FOTOPOINT - VARIA...'!J36</f>
        <v>1460.66</v>
      </c>
      <c r="AX97" s="82">
        <f>'12.02 - FOTOPOINT - VARIA...'!J37</f>
        <v>0</v>
      </c>
      <c r="AY97" s="82">
        <f>'12.02 - FOTOPOINT - VARIA...'!J38</f>
        <v>0</v>
      </c>
      <c r="AZ97" s="82">
        <f>'12.02 - FOTOPOINT - VARIA...'!F35</f>
        <v>0</v>
      </c>
      <c r="BA97" s="82">
        <f>'12.02 - FOTOPOINT - VARIA...'!F36</f>
        <v>7303.3</v>
      </c>
      <c r="BB97" s="82">
        <f>'12.02 - FOTOPOINT - VARIA...'!F37</f>
        <v>0</v>
      </c>
      <c r="BC97" s="82">
        <f>'12.02 - FOTOPOINT - VARIA...'!F38</f>
        <v>0</v>
      </c>
      <c r="BD97" s="84">
        <f>'12.02 - FOTOPOINT - VARIA...'!F39</f>
        <v>0</v>
      </c>
      <c r="BT97" s="20" t="s">
        <v>84</v>
      </c>
      <c r="BV97" s="20" t="s">
        <v>73</v>
      </c>
      <c r="BW97" s="20" t="s">
        <v>88</v>
      </c>
      <c r="BX97" s="20" t="s">
        <v>79</v>
      </c>
      <c r="CL97" s="20" t="s">
        <v>1</v>
      </c>
    </row>
    <row r="98" spans="1:90" s="3" customFormat="1" ht="16.5" customHeight="1">
      <c r="A98" s="79" t="s">
        <v>80</v>
      </c>
      <c r="B98" s="44"/>
      <c r="C98" s="9"/>
      <c r="D98" s="9"/>
      <c r="E98" s="166" t="s">
        <v>89</v>
      </c>
      <c r="F98" s="166"/>
      <c r="G98" s="166"/>
      <c r="H98" s="166"/>
      <c r="I98" s="166"/>
      <c r="J98" s="9"/>
      <c r="K98" s="166" t="s">
        <v>90</v>
      </c>
      <c r="L98" s="166"/>
      <c r="M98" s="166"/>
      <c r="N98" s="166"/>
      <c r="O98" s="166"/>
      <c r="P98" s="166"/>
      <c r="Q98" s="166"/>
      <c r="R98" s="166"/>
      <c r="S98" s="166"/>
      <c r="T98" s="166"/>
      <c r="U98" s="166"/>
      <c r="V98" s="166"/>
      <c r="W98" s="166"/>
      <c r="X98" s="166"/>
      <c r="Y98" s="166"/>
      <c r="Z98" s="166"/>
      <c r="AA98" s="166"/>
      <c r="AB98" s="166"/>
      <c r="AC98" s="166"/>
      <c r="AD98" s="166"/>
      <c r="AE98" s="166"/>
      <c r="AF98" s="166"/>
      <c r="AG98" s="167">
        <f>'12.03 - FOTOPOINT - VARIA...'!J32</f>
        <v>9108.08</v>
      </c>
      <c r="AH98" s="168"/>
      <c r="AI98" s="168"/>
      <c r="AJ98" s="168"/>
      <c r="AK98" s="168"/>
      <c r="AL98" s="168"/>
      <c r="AM98" s="168"/>
      <c r="AN98" s="167">
        <f t="shared" si="0"/>
        <v>10929.7</v>
      </c>
      <c r="AO98" s="168"/>
      <c r="AP98" s="168"/>
      <c r="AQ98" s="80" t="s">
        <v>83</v>
      </c>
      <c r="AR98" s="44"/>
      <c r="AS98" s="81">
        <v>0</v>
      </c>
      <c r="AT98" s="82">
        <f t="shared" si="1"/>
        <v>1821.62</v>
      </c>
      <c r="AU98" s="83">
        <f>'12.03 - FOTOPOINT - VARIA...'!P128</f>
        <v>122.35952657</v>
      </c>
      <c r="AV98" s="82">
        <f>'12.03 - FOTOPOINT - VARIA...'!J35</f>
        <v>0</v>
      </c>
      <c r="AW98" s="82">
        <f>'12.03 - FOTOPOINT - VARIA...'!J36</f>
        <v>1821.62</v>
      </c>
      <c r="AX98" s="82">
        <f>'12.03 - FOTOPOINT - VARIA...'!J37</f>
        <v>0</v>
      </c>
      <c r="AY98" s="82">
        <f>'12.03 - FOTOPOINT - VARIA...'!J38</f>
        <v>0</v>
      </c>
      <c r="AZ98" s="82">
        <f>'12.03 - FOTOPOINT - VARIA...'!F35</f>
        <v>0</v>
      </c>
      <c r="BA98" s="82">
        <f>'12.03 - FOTOPOINT - VARIA...'!F36</f>
        <v>9108.08</v>
      </c>
      <c r="BB98" s="82">
        <f>'12.03 - FOTOPOINT - VARIA...'!F37</f>
        <v>0</v>
      </c>
      <c r="BC98" s="82">
        <f>'12.03 - FOTOPOINT - VARIA...'!F38</f>
        <v>0</v>
      </c>
      <c r="BD98" s="84">
        <f>'12.03 - FOTOPOINT - VARIA...'!F39</f>
        <v>0</v>
      </c>
      <c r="BT98" s="20" t="s">
        <v>84</v>
      </c>
      <c r="BV98" s="20" t="s">
        <v>73</v>
      </c>
      <c r="BW98" s="20" t="s">
        <v>91</v>
      </c>
      <c r="BX98" s="20" t="s">
        <v>79</v>
      </c>
      <c r="CL98" s="20" t="s">
        <v>1</v>
      </c>
    </row>
    <row r="99" spans="1:90" s="3" customFormat="1" ht="23.25" customHeight="1">
      <c r="A99" s="79" t="s">
        <v>80</v>
      </c>
      <c r="B99" s="44"/>
      <c r="C99" s="9"/>
      <c r="D99" s="9"/>
      <c r="E99" s="166" t="s">
        <v>92</v>
      </c>
      <c r="F99" s="166"/>
      <c r="G99" s="166"/>
      <c r="H99" s="166"/>
      <c r="I99" s="166"/>
      <c r="J99" s="9"/>
      <c r="K99" s="166" t="s">
        <v>93</v>
      </c>
      <c r="L99" s="166"/>
      <c r="M99" s="166"/>
      <c r="N99" s="166"/>
      <c r="O99" s="166"/>
      <c r="P99" s="166"/>
      <c r="Q99" s="166"/>
      <c r="R99" s="166"/>
      <c r="S99" s="166"/>
      <c r="T99" s="166"/>
      <c r="U99" s="166"/>
      <c r="V99" s="166"/>
      <c r="W99" s="166"/>
      <c r="X99" s="166"/>
      <c r="Y99" s="166"/>
      <c r="Z99" s="166"/>
      <c r="AA99" s="166"/>
      <c r="AB99" s="166"/>
      <c r="AC99" s="166"/>
      <c r="AD99" s="166"/>
      <c r="AE99" s="166"/>
      <c r="AF99" s="166"/>
      <c r="AG99" s="167">
        <f>'12.04 - SAMOSTATNE STOJAC...'!J32</f>
        <v>796.32</v>
      </c>
      <c r="AH99" s="168"/>
      <c r="AI99" s="168"/>
      <c r="AJ99" s="168"/>
      <c r="AK99" s="168"/>
      <c r="AL99" s="168"/>
      <c r="AM99" s="168"/>
      <c r="AN99" s="167">
        <f t="shared" si="0"/>
        <v>955.58</v>
      </c>
      <c r="AO99" s="168"/>
      <c r="AP99" s="168"/>
      <c r="AQ99" s="80" t="s">
        <v>83</v>
      </c>
      <c r="AR99" s="44"/>
      <c r="AS99" s="81">
        <v>0</v>
      </c>
      <c r="AT99" s="82">
        <f t="shared" si="1"/>
        <v>159.26</v>
      </c>
      <c r="AU99" s="83">
        <f>'12.04 - SAMOSTATNE STOJAC...'!P125</f>
        <v>4.1585369999999999</v>
      </c>
      <c r="AV99" s="82">
        <f>'12.04 - SAMOSTATNE STOJAC...'!J35</f>
        <v>0</v>
      </c>
      <c r="AW99" s="82">
        <f>'12.04 - SAMOSTATNE STOJAC...'!J36</f>
        <v>159.26</v>
      </c>
      <c r="AX99" s="82">
        <f>'12.04 - SAMOSTATNE STOJAC...'!J37</f>
        <v>0</v>
      </c>
      <c r="AY99" s="82">
        <f>'12.04 - SAMOSTATNE STOJAC...'!J38</f>
        <v>0</v>
      </c>
      <c r="AZ99" s="82">
        <f>'12.04 - SAMOSTATNE STOJAC...'!F35</f>
        <v>0</v>
      </c>
      <c r="BA99" s="82">
        <f>'12.04 - SAMOSTATNE STOJAC...'!F36</f>
        <v>796.32</v>
      </c>
      <c r="BB99" s="82">
        <f>'12.04 - SAMOSTATNE STOJAC...'!F37</f>
        <v>0</v>
      </c>
      <c r="BC99" s="82">
        <f>'12.04 - SAMOSTATNE STOJAC...'!F38</f>
        <v>0</v>
      </c>
      <c r="BD99" s="84">
        <f>'12.04 - SAMOSTATNE STOJAC...'!F39</f>
        <v>0</v>
      </c>
      <c r="BT99" s="20" t="s">
        <v>84</v>
      </c>
      <c r="BV99" s="20" t="s">
        <v>73</v>
      </c>
      <c r="BW99" s="20" t="s">
        <v>94</v>
      </c>
      <c r="BX99" s="20" t="s">
        <v>79</v>
      </c>
      <c r="CL99" s="20" t="s">
        <v>1</v>
      </c>
    </row>
    <row r="100" spans="1:90" s="3" customFormat="1" ht="23.25" customHeight="1">
      <c r="A100" s="79" t="s">
        <v>80</v>
      </c>
      <c r="B100" s="44"/>
      <c r="C100" s="9"/>
      <c r="D100" s="9"/>
      <c r="E100" s="166" t="s">
        <v>95</v>
      </c>
      <c r="F100" s="166"/>
      <c r="G100" s="166"/>
      <c r="H100" s="166"/>
      <c r="I100" s="166"/>
      <c r="J100" s="9"/>
      <c r="K100" s="166" t="s">
        <v>96</v>
      </c>
      <c r="L100" s="166"/>
      <c r="M100" s="166"/>
      <c r="N100" s="166"/>
      <c r="O100" s="166"/>
      <c r="P100" s="166"/>
      <c r="Q100" s="166"/>
      <c r="R100" s="166"/>
      <c r="S100" s="166"/>
      <c r="T100" s="166"/>
      <c r="U100" s="166"/>
      <c r="V100" s="166"/>
      <c r="W100" s="166"/>
      <c r="X100" s="166"/>
      <c r="Y100" s="166"/>
      <c r="Z100" s="166"/>
      <c r="AA100" s="166"/>
      <c r="AB100" s="166"/>
      <c r="AC100" s="166"/>
      <c r="AD100" s="166"/>
      <c r="AE100" s="166"/>
      <c r="AF100" s="166"/>
      <c r="AG100" s="167">
        <f>'12.05 - SAMOSTATNE STOJAC...'!J32</f>
        <v>691.9</v>
      </c>
      <c r="AH100" s="168"/>
      <c r="AI100" s="168"/>
      <c r="AJ100" s="168"/>
      <c r="AK100" s="168"/>
      <c r="AL100" s="168"/>
      <c r="AM100" s="168"/>
      <c r="AN100" s="167">
        <f t="shared" si="0"/>
        <v>830.28</v>
      </c>
      <c r="AO100" s="168"/>
      <c r="AP100" s="168"/>
      <c r="AQ100" s="80" t="s">
        <v>83</v>
      </c>
      <c r="AR100" s="44"/>
      <c r="AS100" s="81">
        <v>0</v>
      </c>
      <c r="AT100" s="82">
        <f t="shared" si="1"/>
        <v>138.38</v>
      </c>
      <c r="AU100" s="83">
        <f>'12.05 - SAMOSTATNE STOJAC...'!P125</f>
        <v>3.888687</v>
      </c>
      <c r="AV100" s="82">
        <f>'12.05 - SAMOSTATNE STOJAC...'!J35</f>
        <v>0</v>
      </c>
      <c r="AW100" s="82">
        <f>'12.05 - SAMOSTATNE STOJAC...'!J36</f>
        <v>138.38</v>
      </c>
      <c r="AX100" s="82">
        <f>'12.05 - SAMOSTATNE STOJAC...'!J37</f>
        <v>0</v>
      </c>
      <c r="AY100" s="82">
        <f>'12.05 - SAMOSTATNE STOJAC...'!J38</f>
        <v>0</v>
      </c>
      <c r="AZ100" s="82">
        <f>'12.05 - SAMOSTATNE STOJAC...'!F35</f>
        <v>0</v>
      </c>
      <c r="BA100" s="82">
        <f>'12.05 - SAMOSTATNE STOJAC...'!F36</f>
        <v>691.9</v>
      </c>
      <c r="BB100" s="82">
        <f>'12.05 - SAMOSTATNE STOJAC...'!F37</f>
        <v>0</v>
      </c>
      <c r="BC100" s="82">
        <f>'12.05 - SAMOSTATNE STOJAC...'!F38</f>
        <v>0</v>
      </c>
      <c r="BD100" s="84">
        <f>'12.05 - SAMOSTATNE STOJAC...'!F39</f>
        <v>0</v>
      </c>
      <c r="BT100" s="20" t="s">
        <v>84</v>
      </c>
      <c r="BV100" s="20" t="s">
        <v>73</v>
      </c>
      <c r="BW100" s="20" t="s">
        <v>97</v>
      </c>
      <c r="BX100" s="20" t="s">
        <v>79</v>
      </c>
      <c r="CL100" s="20" t="s">
        <v>1</v>
      </c>
    </row>
    <row r="101" spans="1:90" s="3" customFormat="1" ht="23.25" customHeight="1">
      <c r="A101" s="79" t="s">
        <v>80</v>
      </c>
      <c r="B101" s="44"/>
      <c r="C101" s="9"/>
      <c r="D101" s="9"/>
      <c r="E101" s="166" t="s">
        <v>98</v>
      </c>
      <c r="F101" s="166"/>
      <c r="G101" s="166"/>
      <c r="H101" s="166"/>
      <c r="I101" s="166"/>
      <c r="J101" s="9"/>
      <c r="K101" s="166" t="s">
        <v>99</v>
      </c>
      <c r="L101" s="166"/>
      <c r="M101" s="166"/>
      <c r="N101" s="166"/>
      <c r="O101" s="166"/>
      <c r="P101" s="166"/>
      <c r="Q101" s="166"/>
      <c r="R101" s="166"/>
      <c r="S101" s="166"/>
      <c r="T101" s="166"/>
      <c r="U101" s="166"/>
      <c r="V101" s="166"/>
      <c r="W101" s="166"/>
      <c r="X101" s="166"/>
      <c r="Y101" s="166"/>
      <c r="Z101" s="166"/>
      <c r="AA101" s="166"/>
      <c r="AB101" s="166"/>
      <c r="AC101" s="166"/>
      <c r="AD101" s="166"/>
      <c r="AE101" s="166"/>
      <c r="AF101" s="166"/>
      <c r="AG101" s="167">
        <f>'12.06 - SAMOSTATNE STOJAC...'!J32</f>
        <v>659.29</v>
      </c>
      <c r="AH101" s="168"/>
      <c r="AI101" s="168"/>
      <c r="AJ101" s="168"/>
      <c r="AK101" s="168"/>
      <c r="AL101" s="168"/>
      <c r="AM101" s="168"/>
      <c r="AN101" s="167">
        <f t="shared" si="0"/>
        <v>791.15</v>
      </c>
      <c r="AO101" s="168"/>
      <c r="AP101" s="168"/>
      <c r="AQ101" s="80" t="s">
        <v>83</v>
      </c>
      <c r="AR101" s="44"/>
      <c r="AS101" s="81">
        <v>0</v>
      </c>
      <c r="AT101" s="82">
        <f t="shared" si="1"/>
        <v>131.86000000000001</v>
      </c>
      <c r="AU101" s="83">
        <f>'12.06 - SAMOSTATNE STOJAC...'!P125</f>
        <v>2.538411</v>
      </c>
      <c r="AV101" s="82">
        <f>'12.06 - SAMOSTATNE STOJAC...'!J35</f>
        <v>0</v>
      </c>
      <c r="AW101" s="82">
        <f>'12.06 - SAMOSTATNE STOJAC...'!J36</f>
        <v>131.86000000000001</v>
      </c>
      <c r="AX101" s="82">
        <f>'12.06 - SAMOSTATNE STOJAC...'!J37</f>
        <v>0</v>
      </c>
      <c r="AY101" s="82">
        <f>'12.06 - SAMOSTATNE STOJAC...'!J38</f>
        <v>0</v>
      </c>
      <c r="AZ101" s="82">
        <f>'12.06 - SAMOSTATNE STOJAC...'!F35</f>
        <v>0</v>
      </c>
      <c r="BA101" s="82">
        <f>'12.06 - SAMOSTATNE STOJAC...'!F36</f>
        <v>659.29</v>
      </c>
      <c r="BB101" s="82">
        <f>'12.06 - SAMOSTATNE STOJAC...'!F37</f>
        <v>0</v>
      </c>
      <c r="BC101" s="82">
        <f>'12.06 - SAMOSTATNE STOJAC...'!F38</f>
        <v>0</v>
      </c>
      <c r="BD101" s="84">
        <f>'12.06 - SAMOSTATNE STOJAC...'!F39</f>
        <v>0</v>
      </c>
      <c r="BT101" s="20" t="s">
        <v>84</v>
      </c>
      <c r="BV101" s="20" t="s">
        <v>73</v>
      </c>
      <c r="BW101" s="20" t="s">
        <v>100</v>
      </c>
      <c r="BX101" s="20" t="s">
        <v>79</v>
      </c>
      <c r="CL101" s="20" t="s">
        <v>1</v>
      </c>
    </row>
    <row r="102" spans="1:90" s="3" customFormat="1" ht="23.25" customHeight="1">
      <c r="A102" s="79" t="s">
        <v>80</v>
      </c>
      <c r="B102" s="44"/>
      <c r="C102" s="9"/>
      <c r="D102" s="9"/>
      <c r="E102" s="166" t="s">
        <v>101</v>
      </c>
      <c r="F102" s="166"/>
      <c r="G102" s="166"/>
      <c r="H102" s="166"/>
      <c r="I102" s="166"/>
      <c r="J102" s="9"/>
      <c r="K102" s="166" t="s">
        <v>102</v>
      </c>
      <c r="L102" s="166"/>
      <c r="M102" s="166"/>
      <c r="N102" s="166"/>
      <c r="O102" s="166"/>
      <c r="P102" s="166"/>
      <c r="Q102" s="166"/>
      <c r="R102" s="166"/>
      <c r="S102" s="166"/>
      <c r="T102" s="166"/>
      <c r="U102" s="166"/>
      <c r="V102" s="166"/>
      <c r="W102" s="166"/>
      <c r="X102" s="166"/>
      <c r="Y102" s="166"/>
      <c r="Z102" s="166"/>
      <c r="AA102" s="166"/>
      <c r="AB102" s="166"/>
      <c r="AC102" s="166"/>
      <c r="AD102" s="166"/>
      <c r="AE102" s="166"/>
      <c r="AF102" s="166"/>
      <c r="AG102" s="167">
        <f>'12.07 - SAMOSTATNE STOJAC...'!J32</f>
        <v>905.39</v>
      </c>
      <c r="AH102" s="168"/>
      <c r="AI102" s="168"/>
      <c r="AJ102" s="168"/>
      <c r="AK102" s="168"/>
      <c r="AL102" s="168"/>
      <c r="AM102" s="168"/>
      <c r="AN102" s="167">
        <f t="shared" si="0"/>
        <v>1086.47</v>
      </c>
      <c r="AO102" s="168"/>
      <c r="AP102" s="168"/>
      <c r="AQ102" s="80" t="s">
        <v>83</v>
      </c>
      <c r="AR102" s="44"/>
      <c r="AS102" s="81">
        <v>0</v>
      </c>
      <c r="AT102" s="82">
        <f t="shared" si="1"/>
        <v>181.08</v>
      </c>
      <c r="AU102" s="83">
        <f>'12.07 - SAMOSTATNE STOJAC...'!P123</f>
        <v>1.0263899999999999</v>
      </c>
      <c r="AV102" s="82">
        <f>'12.07 - SAMOSTATNE STOJAC...'!J35</f>
        <v>0</v>
      </c>
      <c r="AW102" s="82">
        <f>'12.07 - SAMOSTATNE STOJAC...'!J36</f>
        <v>181.08</v>
      </c>
      <c r="AX102" s="82">
        <f>'12.07 - SAMOSTATNE STOJAC...'!J37</f>
        <v>0</v>
      </c>
      <c r="AY102" s="82">
        <f>'12.07 - SAMOSTATNE STOJAC...'!J38</f>
        <v>0</v>
      </c>
      <c r="AZ102" s="82">
        <f>'12.07 - SAMOSTATNE STOJAC...'!F35</f>
        <v>0</v>
      </c>
      <c r="BA102" s="82">
        <f>'12.07 - SAMOSTATNE STOJAC...'!F36</f>
        <v>905.39</v>
      </c>
      <c r="BB102" s="82">
        <f>'12.07 - SAMOSTATNE STOJAC...'!F37</f>
        <v>0</v>
      </c>
      <c r="BC102" s="82">
        <f>'12.07 - SAMOSTATNE STOJAC...'!F38</f>
        <v>0</v>
      </c>
      <c r="BD102" s="84">
        <f>'12.07 - SAMOSTATNE STOJAC...'!F39</f>
        <v>0</v>
      </c>
      <c r="BT102" s="20" t="s">
        <v>84</v>
      </c>
      <c r="BV102" s="20" t="s">
        <v>73</v>
      </c>
      <c r="BW102" s="20" t="s">
        <v>103</v>
      </c>
      <c r="BX102" s="20" t="s">
        <v>79</v>
      </c>
      <c r="CL102" s="20" t="s">
        <v>1</v>
      </c>
    </row>
    <row r="103" spans="1:90" s="3" customFormat="1" ht="23.25" customHeight="1">
      <c r="A103" s="79" t="s">
        <v>80</v>
      </c>
      <c r="B103" s="44"/>
      <c r="C103" s="9"/>
      <c r="D103" s="9"/>
      <c r="E103" s="166" t="s">
        <v>104</v>
      </c>
      <c r="F103" s="166"/>
      <c r="G103" s="166"/>
      <c r="H103" s="166"/>
      <c r="I103" s="166"/>
      <c r="J103" s="9"/>
      <c r="K103" s="166" t="s">
        <v>105</v>
      </c>
      <c r="L103" s="166"/>
      <c r="M103" s="166"/>
      <c r="N103" s="166"/>
      <c r="O103" s="166"/>
      <c r="P103" s="166"/>
      <c r="Q103" s="166"/>
      <c r="R103" s="166"/>
      <c r="S103" s="166"/>
      <c r="T103" s="166"/>
      <c r="U103" s="166"/>
      <c r="V103" s="166"/>
      <c r="W103" s="166"/>
      <c r="X103" s="166"/>
      <c r="Y103" s="166"/>
      <c r="Z103" s="166"/>
      <c r="AA103" s="166"/>
      <c r="AB103" s="166"/>
      <c r="AC103" s="166"/>
      <c r="AD103" s="166"/>
      <c r="AE103" s="166"/>
      <c r="AF103" s="166"/>
      <c r="AG103" s="167">
        <f>'12.08 - SAMOSTATNE STOJAC...'!J32</f>
        <v>961.55</v>
      </c>
      <c r="AH103" s="168"/>
      <c r="AI103" s="168"/>
      <c r="AJ103" s="168"/>
      <c r="AK103" s="168"/>
      <c r="AL103" s="168"/>
      <c r="AM103" s="168"/>
      <c r="AN103" s="167">
        <f t="shared" si="0"/>
        <v>1153.8599999999999</v>
      </c>
      <c r="AO103" s="168"/>
      <c r="AP103" s="168"/>
      <c r="AQ103" s="80" t="s">
        <v>83</v>
      </c>
      <c r="AR103" s="44"/>
      <c r="AS103" s="81">
        <v>0</v>
      </c>
      <c r="AT103" s="82">
        <f t="shared" si="1"/>
        <v>192.31</v>
      </c>
      <c r="AU103" s="83">
        <f>'12.08 - SAMOSTATNE STOJAC...'!P123</f>
        <v>1.0263899999999999</v>
      </c>
      <c r="AV103" s="82">
        <f>'12.08 - SAMOSTATNE STOJAC...'!J35</f>
        <v>0</v>
      </c>
      <c r="AW103" s="82">
        <f>'12.08 - SAMOSTATNE STOJAC...'!J36</f>
        <v>192.31</v>
      </c>
      <c r="AX103" s="82">
        <f>'12.08 - SAMOSTATNE STOJAC...'!J37</f>
        <v>0</v>
      </c>
      <c r="AY103" s="82">
        <f>'12.08 - SAMOSTATNE STOJAC...'!J38</f>
        <v>0</v>
      </c>
      <c r="AZ103" s="82">
        <f>'12.08 - SAMOSTATNE STOJAC...'!F35</f>
        <v>0</v>
      </c>
      <c r="BA103" s="82">
        <f>'12.08 - SAMOSTATNE STOJAC...'!F36</f>
        <v>961.55</v>
      </c>
      <c r="BB103" s="82">
        <f>'12.08 - SAMOSTATNE STOJAC...'!F37</f>
        <v>0</v>
      </c>
      <c r="BC103" s="82">
        <f>'12.08 - SAMOSTATNE STOJAC...'!F38</f>
        <v>0</v>
      </c>
      <c r="BD103" s="84">
        <f>'12.08 - SAMOSTATNE STOJAC...'!F39</f>
        <v>0</v>
      </c>
      <c r="BT103" s="20" t="s">
        <v>84</v>
      </c>
      <c r="BV103" s="20" t="s">
        <v>73</v>
      </c>
      <c r="BW103" s="20" t="s">
        <v>106</v>
      </c>
      <c r="BX103" s="20" t="s">
        <v>79</v>
      </c>
      <c r="CL103" s="20" t="s">
        <v>1</v>
      </c>
    </row>
    <row r="104" spans="1:90" s="3" customFormat="1" ht="23.25" customHeight="1">
      <c r="A104" s="79" t="s">
        <v>80</v>
      </c>
      <c r="B104" s="44"/>
      <c r="C104" s="9"/>
      <c r="D104" s="9"/>
      <c r="E104" s="166" t="s">
        <v>107</v>
      </c>
      <c r="F104" s="166"/>
      <c r="G104" s="166"/>
      <c r="H104" s="166"/>
      <c r="I104" s="166"/>
      <c r="J104" s="9"/>
      <c r="K104" s="166" t="s">
        <v>108</v>
      </c>
      <c r="L104" s="166"/>
      <c r="M104" s="166"/>
      <c r="N104" s="166"/>
      <c r="O104" s="166"/>
      <c r="P104" s="166"/>
      <c r="Q104" s="166"/>
      <c r="R104" s="166"/>
      <c r="S104" s="166"/>
      <c r="T104" s="166"/>
      <c r="U104" s="166"/>
      <c r="V104" s="166"/>
      <c r="W104" s="166"/>
      <c r="X104" s="166"/>
      <c r="Y104" s="166"/>
      <c r="Z104" s="166"/>
      <c r="AA104" s="166"/>
      <c r="AB104" s="166"/>
      <c r="AC104" s="166"/>
      <c r="AD104" s="166"/>
      <c r="AE104" s="166"/>
      <c r="AF104" s="166"/>
      <c r="AG104" s="167">
        <f>'12.09 - SAMOSTATNE STOJAC...'!J32</f>
        <v>1098.54</v>
      </c>
      <c r="AH104" s="168"/>
      <c r="AI104" s="168"/>
      <c r="AJ104" s="168"/>
      <c r="AK104" s="168"/>
      <c r="AL104" s="168"/>
      <c r="AM104" s="168"/>
      <c r="AN104" s="167">
        <f t="shared" si="0"/>
        <v>1318.25</v>
      </c>
      <c r="AO104" s="168"/>
      <c r="AP104" s="168"/>
      <c r="AQ104" s="80" t="s">
        <v>83</v>
      </c>
      <c r="AR104" s="44"/>
      <c r="AS104" s="81">
        <v>0</v>
      </c>
      <c r="AT104" s="82">
        <f t="shared" si="1"/>
        <v>219.71</v>
      </c>
      <c r="AU104" s="83">
        <f>'12.09 - SAMOSTATNE STOJAC...'!P123</f>
        <v>1.0695539999999999</v>
      </c>
      <c r="AV104" s="82">
        <f>'12.09 - SAMOSTATNE STOJAC...'!J35</f>
        <v>0</v>
      </c>
      <c r="AW104" s="82">
        <f>'12.09 - SAMOSTATNE STOJAC...'!J36</f>
        <v>219.71</v>
      </c>
      <c r="AX104" s="82">
        <f>'12.09 - SAMOSTATNE STOJAC...'!J37</f>
        <v>0</v>
      </c>
      <c r="AY104" s="82">
        <f>'12.09 - SAMOSTATNE STOJAC...'!J38</f>
        <v>0</v>
      </c>
      <c r="AZ104" s="82">
        <f>'12.09 - SAMOSTATNE STOJAC...'!F35</f>
        <v>0</v>
      </c>
      <c r="BA104" s="82">
        <f>'12.09 - SAMOSTATNE STOJAC...'!F36</f>
        <v>1098.54</v>
      </c>
      <c r="BB104" s="82">
        <f>'12.09 - SAMOSTATNE STOJAC...'!F37</f>
        <v>0</v>
      </c>
      <c r="BC104" s="82">
        <f>'12.09 - SAMOSTATNE STOJAC...'!F38</f>
        <v>0</v>
      </c>
      <c r="BD104" s="84">
        <f>'12.09 - SAMOSTATNE STOJAC...'!F39</f>
        <v>0</v>
      </c>
      <c r="BT104" s="20" t="s">
        <v>84</v>
      </c>
      <c r="BV104" s="20" t="s">
        <v>73</v>
      </c>
      <c r="BW104" s="20" t="s">
        <v>109</v>
      </c>
      <c r="BX104" s="20" t="s">
        <v>79</v>
      </c>
      <c r="CL104" s="20" t="s">
        <v>1</v>
      </c>
    </row>
    <row r="105" spans="1:90" s="3" customFormat="1" ht="23.25" customHeight="1">
      <c r="A105" s="79" t="s">
        <v>80</v>
      </c>
      <c r="B105" s="44"/>
      <c r="C105" s="9"/>
      <c r="D105" s="9"/>
      <c r="E105" s="166" t="s">
        <v>110</v>
      </c>
      <c r="F105" s="166"/>
      <c r="G105" s="166"/>
      <c r="H105" s="166"/>
      <c r="I105" s="166"/>
      <c r="J105" s="9"/>
      <c r="K105" s="166" t="s">
        <v>111</v>
      </c>
      <c r="L105" s="166"/>
      <c r="M105" s="166"/>
      <c r="N105" s="166"/>
      <c r="O105" s="166"/>
      <c r="P105" s="166"/>
      <c r="Q105" s="166"/>
      <c r="R105" s="166"/>
      <c r="S105" s="166"/>
      <c r="T105" s="166"/>
      <c r="U105" s="166"/>
      <c r="V105" s="166"/>
      <c r="W105" s="166"/>
      <c r="X105" s="166"/>
      <c r="Y105" s="166"/>
      <c r="Z105" s="166"/>
      <c r="AA105" s="166"/>
      <c r="AB105" s="166"/>
      <c r="AC105" s="166"/>
      <c r="AD105" s="166"/>
      <c r="AE105" s="166"/>
      <c r="AF105" s="166"/>
      <c r="AG105" s="167">
        <f>'12.10 - SAMOSTATNE STOJAC...'!J32</f>
        <v>1369.32</v>
      </c>
      <c r="AH105" s="168"/>
      <c r="AI105" s="168"/>
      <c r="AJ105" s="168"/>
      <c r="AK105" s="168"/>
      <c r="AL105" s="168"/>
      <c r="AM105" s="168"/>
      <c r="AN105" s="167">
        <f t="shared" si="0"/>
        <v>1643.1799999999998</v>
      </c>
      <c r="AO105" s="168"/>
      <c r="AP105" s="168"/>
      <c r="AQ105" s="80" t="s">
        <v>83</v>
      </c>
      <c r="AR105" s="44"/>
      <c r="AS105" s="81">
        <v>0</v>
      </c>
      <c r="AT105" s="82">
        <f t="shared" si="1"/>
        <v>273.86</v>
      </c>
      <c r="AU105" s="83">
        <f>'12.10 - SAMOSTATNE STOJAC...'!P123</f>
        <v>1.083288</v>
      </c>
      <c r="AV105" s="82">
        <f>'12.10 - SAMOSTATNE STOJAC...'!J35</f>
        <v>0</v>
      </c>
      <c r="AW105" s="82">
        <f>'12.10 - SAMOSTATNE STOJAC...'!J36</f>
        <v>273.86</v>
      </c>
      <c r="AX105" s="82">
        <f>'12.10 - SAMOSTATNE STOJAC...'!J37</f>
        <v>0</v>
      </c>
      <c r="AY105" s="82">
        <f>'12.10 - SAMOSTATNE STOJAC...'!J38</f>
        <v>0</v>
      </c>
      <c r="AZ105" s="82">
        <f>'12.10 - SAMOSTATNE STOJAC...'!F35</f>
        <v>0</v>
      </c>
      <c r="BA105" s="82">
        <f>'12.10 - SAMOSTATNE STOJAC...'!F36</f>
        <v>1369.32</v>
      </c>
      <c r="BB105" s="82">
        <f>'12.10 - SAMOSTATNE STOJAC...'!F37</f>
        <v>0</v>
      </c>
      <c r="BC105" s="82">
        <f>'12.10 - SAMOSTATNE STOJAC...'!F38</f>
        <v>0</v>
      </c>
      <c r="BD105" s="84">
        <f>'12.10 - SAMOSTATNE STOJAC...'!F39</f>
        <v>0</v>
      </c>
      <c r="BT105" s="20" t="s">
        <v>84</v>
      </c>
      <c r="BV105" s="20" t="s">
        <v>73</v>
      </c>
      <c r="BW105" s="20" t="s">
        <v>112</v>
      </c>
      <c r="BX105" s="20" t="s">
        <v>79</v>
      </c>
      <c r="CL105" s="20" t="s">
        <v>1</v>
      </c>
    </row>
    <row r="106" spans="1:90" s="3" customFormat="1" ht="16.5" customHeight="1">
      <c r="A106" s="79" t="s">
        <v>80</v>
      </c>
      <c r="B106" s="44"/>
      <c r="C106" s="9"/>
      <c r="D106" s="9"/>
      <c r="E106" s="166" t="s">
        <v>113</v>
      </c>
      <c r="F106" s="166"/>
      <c r="G106" s="166"/>
      <c r="H106" s="166"/>
      <c r="I106" s="166"/>
      <c r="J106" s="9"/>
      <c r="K106" s="166" t="s">
        <v>114</v>
      </c>
      <c r="L106" s="166"/>
      <c r="M106" s="166"/>
      <c r="N106" s="166"/>
      <c r="O106" s="166"/>
      <c r="P106" s="166"/>
      <c r="Q106" s="166"/>
      <c r="R106" s="166"/>
      <c r="S106" s="166"/>
      <c r="T106" s="166"/>
      <c r="U106" s="166"/>
      <c r="V106" s="166"/>
      <c r="W106" s="166"/>
      <c r="X106" s="166"/>
      <c r="Y106" s="166"/>
      <c r="Z106" s="166"/>
      <c r="AA106" s="166"/>
      <c r="AB106" s="166"/>
      <c r="AC106" s="166"/>
      <c r="AD106" s="166"/>
      <c r="AE106" s="166"/>
      <c r="AF106" s="166"/>
      <c r="AG106" s="167">
        <f>'12.11 - SAMOSTATNE STOJAC...'!J32</f>
        <v>1611.82</v>
      </c>
      <c r="AH106" s="168"/>
      <c r="AI106" s="168"/>
      <c r="AJ106" s="168"/>
      <c r="AK106" s="168"/>
      <c r="AL106" s="168"/>
      <c r="AM106" s="168"/>
      <c r="AN106" s="167">
        <f t="shared" si="0"/>
        <v>1934.1799999999998</v>
      </c>
      <c r="AO106" s="168"/>
      <c r="AP106" s="168"/>
      <c r="AQ106" s="80" t="s">
        <v>83</v>
      </c>
      <c r="AR106" s="44"/>
      <c r="AS106" s="81">
        <v>0</v>
      </c>
      <c r="AT106" s="82">
        <f t="shared" si="1"/>
        <v>322.36</v>
      </c>
      <c r="AU106" s="83">
        <f>'12.11 - SAMOSTATNE STOJAC...'!P125</f>
        <v>6.1444559999999999</v>
      </c>
      <c r="AV106" s="82">
        <f>'12.11 - SAMOSTATNE STOJAC...'!J35</f>
        <v>0</v>
      </c>
      <c r="AW106" s="82">
        <f>'12.11 - SAMOSTATNE STOJAC...'!J36</f>
        <v>322.36</v>
      </c>
      <c r="AX106" s="82">
        <f>'12.11 - SAMOSTATNE STOJAC...'!J37</f>
        <v>0</v>
      </c>
      <c r="AY106" s="82">
        <f>'12.11 - SAMOSTATNE STOJAC...'!J38</f>
        <v>0</v>
      </c>
      <c r="AZ106" s="82">
        <f>'12.11 - SAMOSTATNE STOJAC...'!F35</f>
        <v>0</v>
      </c>
      <c r="BA106" s="82">
        <f>'12.11 - SAMOSTATNE STOJAC...'!F36</f>
        <v>1611.82</v>
      </c>
      <c r="BB106" s="82">
        <f>'12.11 - SAMOSTATNE STOJAC...'!F37</f>
        <v>0</v>
      </c>
      <c r="BC106" s="82">
        <f>'12.11 - SAMOSTATNE STOJAC...'!F38</f>
        <v>0</v>
      </c>
      <c r="BD106" s="84">
        <f>'12.11 - SAMOSTATNE STOJAC...'!F39</f>
        <v>0</v>
      </c>
      <c r="BT106" s="20" t="s">
        <v>84</v>
      </c>
      <c r="BV106" s="20" t="s">
        <v>73</v>
      </c>
      <c r="BW106" s="20" t="s">
        <v>115</v>
      </c>
      <c r="BX106" s="20" t="s">
        <v>79</v>
      </c>
      <c r="CL106" s="20" t="s">
        <v>1</v>
      </c>
    </row>
    <row r="107" spans="1:90" s="3" customFormat="1" ht="16.5" customHeight="1">
      <c r="A107" s="79" t="s">
        <v>80</v>
      </c>
      <c r="B107" s="44"/>
      <c r="C107" s="9"/>
      <c r="D107" s="9"/>
      <c r="E107" s="166" t="s">
        <v>116</v>
      </c>
      <c r="F107" s="166"/>
      <c r="G107" s="166"/>
      <c r="H107" s="166"/>
      <c r="I107" s="166"/>
      <c r="J107" s="9"/>
      <c r="K107" s="166" t="s">
        <v>117</v>
      </c>
      <c r="L107" s="166"/>
      <c r="M107" s="166"/>
      <c r="N107" s="166"/>
      <c r="O107" s="166"/>
      <c r="P107" s="166"/>
      <c r="Q107" s="166"/>
      <c r="R107" s="166"/>
      <c r="S107" s="166"/>
      <c r="T107" s="166"/>
      <c r="U107" s="166"/>
      <c r="V107" s="166"/>
      <c r="W107" s="166"/>
      <c r="X107" s="166"/>
      <c r="Y107" s="166"/>
      <c r="Z107" s="166"/>
      <c r="AA107" s="166"/>
      <c r="AB107" s="166"/>
      <c r="AC107" s="166"/>
      <c r="AD107" s="166"/>
      <c r="AE107" s="166"/>
      <c r="AF107" s="166"/>
      <c r="AG107" s="167">
        <f>'12.12 - SAMOSTATNE STOJAC...'!J32</f>
        <v>1202.74</v>
      </c>
      <c r="AH107" s="168"/>
      <c r="AI107" s="168"/>
      <c r="AJ107" s="168"/>
      <c r="AK107" s="168"/>
      <c r="AL107" s="168"/>
      <c r="AM107" s="168"/>
      <c r="AN107" s="167">
        <f t="shared" si="0"/>
        <v>1443.29</v>
      </c>
      <c r="AO107" s="168"/>
      <c r="AP107" s="168"/>
      <c r="AQ107" s="80" t="s">
        <v>83</v>
      </c>
      <c r="AR107" s="44"/>
      <c r="AS107" s="81">
        <v>0</v>
      </c>
      <c r="AT107" s="82">
        <f t="shared" si="1"/>
        <v>240.55</v>
      </c>
      <c r="AU107" s="83">
        <f>'12.12 - SAMOSTATNE STOJAC...'!P125</f>
        <v>5.8275179999999995</v>
      </c>
      <c r="AV107" s="82">
        <f>'12.12 - SAMOSTATNE STOJAC...'!J35</f>
        <v>0</v>
      </c>
      <c r="AW107" s="82">
        <f>'12.12 - SAMOSTATNE STOJAC...'!J36</f>
        <v>240.55</v>
      </c>
      <c r="AX107" s="82">
        <f>'12.12 - SAMOSTATNE STOJAC...'!J37</f>
        <v>0</v>
      </c>
      <c r="AY107" s="82">
        <f>'12.12 - SAMOSTATNE STOJAC...'!J38</f>
        <v>0</v>
      </c>
      <c r="AZ107" s="82">
        <f>'12.12 - SAMOSTATNE STOJAC...'!F35</f>
        <v>0</v>
      </c>
      <c r="BA107" s="82">
        <f>'12.12 - SAMOSTATNE STOJAC...'!F36</f>
        <v>1202.74</v>
      </c>
      <c r="BB107" s="82">
        <f>'12.12 - SAMOSTATNE STOJAC...'!F37</f>
        <v>0</v>
      </c>
      <c r="BC107" s="82">
        <f>'12.12 - SAMOSTATNE STOJAC...'!F38</f>
        <v>0</v>
      </c>
      <c r="BD107" s="84">
        <f>'12.12 - SAMOSTATNE STOJAC...'!F39</f>
        <v>0</v>
      </c>
      <c r="BT107" s="20" t="s">
        <v>84</v>
      </c>
      <c r="BV107" s="20" t="s">
        <v>73</v>
      </c>
      <c r="BW107" s="20" t="s">
        <v>118</v>
      </c>
      <c r="BX107" s="20" t="s">
        <v>79</v>
      </c>
      <c r="CL107" s="20" t="s">
        <v>1</v>
      </c>
    </row>
    <row r="108" spans="1:90" s="3" customFormat="1" ht="16.5" customHeight="1">
      <c r="A108" s="79" t="s">
        <v>80</v>
      </c>
      <c r="B108" s="44"/>
      <c r="C108" s="9"/>
      <c r="D108" s="9"/>
      <c r="E108" s="166" t="s">
        <v>119</v>
      </c>
      <c r="F108" s="166"/>
      <c r="G108" s="166"/>
      <c r="H108" s="166"/>
      <c r="I108" s="166"/>
      <c r="J108" s="9"/>
      <c r="K108" s="166" t="s">
        <v>120</v>
      </c>
      <c r="L108" s="166"/>
      <c r="M108" s="166"/>
      <c r="N108" s="166"/>
      <c r="O108" s="166"/>
      <c r="P108" s="166"/>
      <c r="Q108" s="166"/>
      <c r="R108" s="166"/>
      <c r="S108" s="166"/>
      <c r="T108" s="166"/>
      <c r="U108" s="166"/>
      <c r="V108" s="166"/>
      <c r="W108" s="166"/>
      <c r="X108" s="166"/>
      <c r="Y108" s="166"/>
      <c r="Z108" s="166"/>
      <c r="AA108" s="166"/>
      <c r="AB108" s="166"/>
      <c r="AC108" s="166"/>
      <c r="AD108" s="166"/>
      <c r="AE108" s="166"/>
      <c r="AF108" s="166"/>
      <c r="AG108" s="167">
        <f>'12.13 - OHNISKO'!J32</f>
        <v>869.88</v>
      </c>
      <c r="AH108" s="168"/>
      <c r="AI108" s="168"/>
      <c r="AJ108" s="168"/>
      <c r="AK108" s="168"/>
      <c r="AL108" s="168"/>
      <c r="AM108" s="168"/>
      <c r="AN108" s="167">
        <f t="shared" si="0"/>
        <v>1043.8599999999999</v>
      </c>
      <c r="AO108" s="168"/>
      <c r="AP108" s="168"/>
      <c r="AQ108" s="80" t="s">
        <v>83</v>
      </c>
      <c r="AR108" s="44"/>
      <c r="AS108" s="81">
        <v>0</v>
      </c>
      <c r="AT108" s="82">
        <f t="shared" si="1"/>
        <v>173.98</v>
      </c>
      <c r="AU108" s="83">
        <f>'12.13 - OHNISKO'!P123</f>
        <v>0.96164399999999994</v>
      </c>
      <c r="AV108" s="82">
        <f>'12.13 - OHNISKO'!J35</f>
        <v>0</v>
      </c>
      <c r="AW108" s="82">
        <f>'12.13 - OHNISKO'!J36</f>
        <v>173.98</v>
      </c>
      <c r="AX108" s="82">
        <f>'12.13 - OHNISKO'!J37</f>
        <v>0</v>
      </c>
      <c r="AY108" s="82">
        <f>'12.13 - OHNISKO'!J38</f>
        <v>0</v>
      </c>
      <c r="AZ108" s="82">
        <f>'12.13 - OHNISKO'!F35</f>
        <v>0</v>
      </c>
      <c r="BA108" s="82">
        <f>'12.13 - OHNISKO'!F36</f>
        <v>869.88</v>
      </c>
      <c r="BB108" s="82">
        <f>'12.13 - OHNISKO'!F37</f>
        <v>0</v>
      </c>
      <c r="BC108" s="82">
        <f>'12.13 - OHNISKO'!F38</f>
        <v>0</v>
      </c>
      <c r="BD108" s="84">
        <f>'12.13 - OHNISKO'!F39</f>
        <v>0</v>
      </c>
      <c r="BT108" s="20" t="s">
        <v>84</v>
      </c>
      <c r="BV108" s="20" t="s">
        <v>73</v>
      </c>
      <c r="BW108" s="20" t="s">
        <v>121</v>
      </c>
      <c r="BX108" s="20" t="s">
        <v>79</v>
      </c>
      <c r="CL108" s="20" t="s">
        <v>1</v>
      </c>
    </row>
    <row r="109" spans="1:90" s="3" customFormat="1" ht="16.5" customHeight="1">
      <c r="A109" s="79" t="s">
        <v>80</v>
      </c>
      <c r="B109" s="44"/>
      <c r="C109" s="9"/>
      <c r="D109" s="9"/>
      <c r="E109" s="166" t="s">
        <v>122</v>
      </c>
      <c r="F109" s="166"/>
      <c r="G109" s="166"/>
      <c r="H109" s="166"/>
      <c r="I109" s="166"/>
      <c r="J109" s="9"/>
      <c r="K109" s="166" t="s">
        <v>123</v>
      </c>
      <c r="L109" s="166"/>
      <c r="M109" s="166"/>
      <c r="N109" s="166"/>
      <c r="O109" s="166"/>
      <c r="P109" s="166"/>
      <c r="Q109" s="166"/>
      <c r="R109" s="166"/>
      <c r="S109" s="166"/>
      <c r="T109" s="166"/>
      <c r="U109" s="166"/>
      <c r="V109" s="166"/>
      <c r="W109" s="166"/>
      <c r="X109" s="166"/>
      <c r="Y109" s="166"/>
      <c r="Z109" s="166"/>
      <c r="AA109" s="166"/>
      <c r="AB109" s="166"/>
      <c r="AC109" s="166"/>
      <c r="AD109" s="166"/>
      <c r="AE109" s="166"/>
      <c r="AF109" s="166"/>
      <c r="AG109" s="167">
        <f>'12.14 - ODPADKOVÝ KÔŠ KRY...'!J32</f>
        <v>590.37</v>
      </c>
      <c r="AH109" s="168"/>
      <c r="AI109" s="168"/>
      <c r="AJ109" s="168"/>
      <c r="AK109" s="168"/>
      <c r="AL109" s="168"/>
      <c r="AM109" s="168"/>
      <c r="AN109" s="167">
        <f t="shared" si="0"/>
        <v>708.44</v>
      </c>
      <c r="AO109" s="168"/>
      <c r="AP109" s="168"/>
      <c r="AQ109" s="80" t="s">
        <v>83</v>
      </c>
      <c r="AR109" s="44"/>
      <c r="AS109" s="81">
        <v>0</v>
      </c>
      <c r="AT109" s="82">
        <f t="shared" si="1"/>
        <v>118.07</v>
      </c>
      <c r="AU109" s="83">
        <f>'12.14 - ODPADKOVÝ KÔŠ KRY...'!P125</f>
        <v>3.0821199999999997</v>
      </c>
      <c r="AV109" s="82">
        <f>'12.14 - ODPADKOVÝ KÔŠ KRY...'!J35</f>
        <v>0</v>
      </c>
      <c r="AW109" s="82">
        <f>'12.14 - ODPADKOVÝ KÔŠ KRY...'!J36</f>
        <v>118.07</v>
      </c>
      <c r="AX109" s="82">
        <f>'12.14 - ODPADKOVÝ KÔŠ KRY...'!J37</f>
        <v>0</v>
      </c>
      <c r="AY109" s="82">
        <f>'12.14 - ODPADKOVÝ KÔŠ KRY...'!J38</f>
        <v>0</v>
      </c>
      <c r="AZ109" s="82">
        <f>'12.14 - ODPADKOVÝ KÔŠ KRY...'!F35</f>
        <v>0</v>
      </c>
      <c r="BA109" s="82">
        <f>'12.14 - ODPADKOVÝ KÔŠ KRY...'!F36</f>
        <v>590.37</v>
      </c>
      <c r="BB109" s="82">
        <f>'12.14 - ODPADKOVÝ KÔŠ KRY...'!F37</f>
        <v>0</v>
      </c>
      <c r="BC109" s="82">
        <f>'12.14 - ODPADKOVÝ KÔŠ KRY...'!F38</f>
        <v>0</v>
      </c>
      <c r="BD109" s="84">
        <f>'12.14 - ODPADKOVÝ KÔŠ KRY...'!F39</f>
        <v>0</v>
      </c>
      <c r="BT109" s="20" t="s">
        <v>84</v>
      </c>
      <c r="BV109" s="20" t="s">
        <v>73</v>
      </c>
      <c r="BW109" s="20" t="s">
        <v>124</v>
      </c>
      <c r="BX109" s="20" t="s">
        <v>79</v>
      </c>
      <c r="CL109" s="20" t="s">
        <v>1</v>
      </c>
    </row>
    <row r="110" spans="1:90" s="3" customFormat="1" ht="16.5" customHeight="1">
      <c r="A110" s="79" t="s">
        <v>80</v>
      </c>
      <c r="B110" s="44"/>
      <c r="C110" s="9"/>
      <c r="D110" s="9"/>
      <c r="E110" s="166" t="s">
        <v>125</v>
      </c>
      <c r="F110" s="166"/>
      <c r="G110" s="166"/>
      <c r="H110" s="166"/>
      <c r="I110" s="166"/>
      <c r="J110" s="9"/>
      <c r="K110" s="166" t="s">
        <v>126</v>
      </c>
      <c r="L110" s="166"/>
      <c r="M110" s="166"/>
      <c r="N110" s="166"/>
      <c r="O110" s="166"/>
      <c r="P110" s="166"/>
      <c r="Q110" s="166"/>
      <c r="R110" s="166"/>
      <c r="S110" s="166"/>
      <c r="T110" s="166"/>
      <c r="U110" s="166"/>
      <c r="V110" s="166"/>
      <c r="W110" s="166"/>
      <c r="X110" s="166"/>
      <c r="Y110" s="166"/>
      <c r="Z110" s="166"/>
      <c r="AA110" s="166"/>
      <c r="AB110" s="166"/>
      <c r="AC110" s="166"/>
      <c r="AD110" s="166"/>
      <c r="AE110" s="166"/>
      <c r="AF110" s="166"/>
      <c r="AG110" s="167">
        <f>'12.15 - ODPADKOVÝ KÔŠ KRY...'!J32</f>
        <v>452.36</v>
      </c>
      <c r="AH110" s="168"/>
      <c r="AI110" s="168"/>
      <c r="AJ110" s="168"/>
      <c r="AK110" s="168"/>
      <c r="AL110" s="168"/>
      <c r="AM110" s="168"/>
      <c r="AN110" s="167">
        <f t="shared" si="0"/>
        <v>542.83000000000004</v>
      </c>
      <c r="AO110" s="168"/>
      <c r="AP110" s="168"/>
      <c r="AQ110" s="80" t="s">
        <v>83</v>
      </c>
      <c r="AR110" s="44"/>
      <c r="AS110" s="81">
        <v>0</v>
      </c>
      <c r="AT110" s="82">
        <f t="shared" si="1"/>
        <v>90.47</v>
      </c>
      <c r="AU110" s="83">
        <f>'12.15 - ODPADKOVÝ KÔŠ KRY...'!P123</f>
        <v>0.83063200000000004</v>
      </c>
      <c r="AV110" s="82">
        <f>'12.15 - ODPADKOVÝ KÔŠ KRY...'!J35</f>
        <v>0</v>
      </c>
      <c r="AW110" s="82">
        <f>'12.15 - ODPADKOVÝ KÔŠ KRY...'!J36</f>
        <v>90.47</v>
      </c>
      <c r="AX110" s="82">
        <f>'12.15 - ODPADKOVÝ KÔŠ KRY...'!J37</f>
        <v>0</v>
      </c>
      <c r="AY110" s="82">
        <f>'12.15 - ODPADKOVÝ KÔŠ KRY...'!J38</f>
        <v>0</v>
      </c>
      <c r="AZ110" s="82">
        <f>'12.15 - ODPADKOVÝ KÔŠ KRY...'!F35</f>
        <v>0</v>
      </c>
      <c r="BA110" s="82">
        <f>'12.15 - ODPADKOVÝ KÔŠ KRY...'!F36</f>
        <v>452.36</v>
      </c>
      <c r="BB110" s="82">
        <f>'12.15 - ODPADKOVÝ KÔŠ KRY...'!F37</f>
        <v>0</v>
      </c>
      <c r="BC110" s="82">
        <f>'12.15 - ODPADKOVÝ KÔŠ KRY...'!F38</f>
        <v>0</v>
      </c>
      <c r="BD110" s="84">
        <f>'12.15 - ODPADKOVÝ KÔŠ KRY...'!F39</f>
        <v>0</v>
      </c>
      <c r="BT110" s="20" t="s">
        <v>84</v>
      </c>
      <c r="BV110" s="20" t="s">
        <v>73</v>
      </c>
      <c r="BW110" s="20" t="s">
        <v>127</v>
      </c>
      <c r="BX110" s="20" t="s">
        <v>79</v>
      </c>
      <c r="CL110" s="20" t="s">
        <v>1</v>
      </c>
    </row>
    <row r="111" spans="1:90" s="3" customFormat="1" ht="16.5" customHeight="1">
      <c r="A111" s="79" t="s">
        <v>80</v>
      </c>
      <c r="B111" s="44"/>
      <c r="C111" s="9"/>
      <c r="D111" s="9"/>
      <c r="E111" s="166" t="s">
        <v>128</v>
      </c>
      <c r="F111" s="166"/>
      <c r="G111" s="166"/>
      <c r="H111" s="166"/>
      <c r="I111" s="166"/>
      <c r="J111" s="9"/>
      <c r="K111" s="166" t="s">
        <v>129</v>
      </c>
      <c r="L111" s="166"/>
      <c r="M111" s="166"/>
      <c r="N111" s="166"/>
      <c r="O111" s="166"/>
      <c r="P111" s="166"/>
      <c r="Q111" s="166"/>
      <c r="R111" s="166"/>
      <c r="S111" s="166"/>
      <c r="T111" s="166"/>
      <c r="U111" s="166"/>
      <c r="V111" s="166"/>
      <c r="W111" s="166"/>
      <c r="X111" s="166"/>
      <c r="Y111" s="166"/>
      <c r="Z111" s="166"/>
      <c r="AA111" s="166"/>
      <c r="AB111" s="166"/>
      <c r="AC111" s="166"/>
      <c r="AD111" s="166"/>
      <c r="AE111" s="166"/>
      <c r="AF111" s="166"/>
      <c r="AG111" s="167">
        <f>'12.16 - ODPADKOVÝ KÔŠ NEK...'!J32</f>
        <v>390.73</v>
      </c>
      <c r="AH111" s="168"/>
      <c r="AI111" s="168"/>
      <c r="AJ111" s="168"/>
      <c r="AK111" s="168"/>
      <c r="AL111" s="168"/>
      <c r="AM111" s="168"/>
      <c r="AN111" s="167">
        <f t="shared" si="0"/>
        <v>468.88</v>
      </c>
      <c r="AO111" s="168"/>
      <c r="AP111" s="168"/>
      <c r="AQ111" s="80" t="s">
        <v>83</v>
      </c>
      <c r="AR111" s="44"/>
      <c r="AS111" s="81">
        <v>0</v>
      </c>
      <c r="AT111" s="82">
        <f t="shared" si="1"/>
        <v>78.150000000000006</v>
      </c>
      <c r="AU111" s="83">
        <f>'12.16 - ODPADKOVÝ KÔŠ NEK...'!P123</f>
        <v>0.83063200000000004</v>
      </c>
      <c r="AV111" s="82">
        <f>'12.16 - ODPADKOVÝ KÔŠ NEK...'!J35</f>
        <v>0</v>
      </c>
      <c r="AW111" s="82">
        <f>'12.16 - ODPADKOVÝ KÔŠ NEK...'!J36</f>
        <v>78.150000000000006</v>
      </c>
      <c r="AX111" s="82">
        <f>'12.16 - ODPADKOVÝ KÔŠ NEK...'!J37</f>
        <v>0</v>
      </c>
      <c r="AY111" s="82">
        <f>'12.16 - ODPADKOVÝ KÔŠ NEK...'!J38</f>
        <v>0</v>
      </c>
      <c r="AZ111" s="82">
        <f>'12.16 - ODPADKOVÝ KÔŠ NEK...'!F35</f>
        <v>0</v>
      </c>
      <c r="BA111" s="82">
        <f>'12.16 - ODPADKOVÝ KÔŠ NEK...'!F36</f>
        <v>390.73</v>
      </c>
      <c r="BB111" s="82">
        <f>'12.16 - ODPADKOVÝ KÔŠ NEK...'!F37</f>
        <v>0</v>
      </c>
      <c r="BC111" s="82">
        <f>'12.16 - ODPADKOVÝ KÔŠ NEK...'!F38</f>
        <v>0</v>
      </c>
      <c r="BD111" s="84">
        <f>'12.16 - ODPADKOVÝ KÔŠ NEK...'!F39</f>
        <v>0</v>
      </c>
      <c r="BT111" s="20" t="s">
        <v>84</v>
      </c>
      <c r="BV111" s="20" t="s">
        <v>73</v>
      </c>
      <c r="BW111" s="20" t="s">
        <v>130</v>
      </c>
      <c r="BX111" s="20" t="s">
        <v>79</v>
      </c>
      <c r="CL111" s="20" t="s">
        <v>1</v>
      </c>
    </row>
    <row r="112" spans="1:90" s="3" customFormat="1" ht="16.5" customHeight="1">
      <c r="A112" s="79" t="s">
        <v>80</v>
      </c>
      <c r="B112" s="44"/>
      <c r="C112" s="9"/>
      <c r="D112" s="9"/>
      <c r="E112" s="166" t="s">
        <v>131</v>
      </c>
      <c r="F112" s="166"/>
      <c r="G112" s="166"/>
      <c r="H112" s="166"/>
      <c r="I112" s="166"/>
      <c r="J112" s="9"/>
      <c r="K112" s="166" t="s">
        <v>132</v>
      </c>
      <c r="L112" s="166"/>
      <c r="M112" s="166"/>
      <c r="N112" s="166"/>
      <c r="O112" s="166"/>
      <c r="P112" s="166"/>
      <c r="Q112" s="166"/>
      <c r="R112" s="166"/>
      <c r="S112" s="166"/>
      <c r="T112" s="166"/>
      <c r="U112" s="166"/>
      <c r="V112" s="166"/>
      <c r="W112" s="166"/>
      <c r="X112" s="166"/>
      <c r="Y112" s="166"/>
      <c r="Z112" s="166"/>
      <c r="AA112" s="166"/>
      <c r="AB112" s="166"/>
      <c r="AC112" s="166"/>
      <c r="AD112" s="166"/>
      <c r="AE112" s="166"/>
      <c r="AF112" s="166"/>
      <c r="AG112" s="167">
        <f>'12.17 - ODPADKOVÝ KÔŠ NEK...'!J32</f>
        <v>446.16</v>
      </c>
      <c r="AH112" s="168"/>
      <c r="AI112" s="168"/>
      <c r="AJ112" s="168"/>
      <c r="AK112" s="168"/>
      <c r="AL112" s="168"/>
      <c r="AM112" s="168"/>
      <c r="AN112" s="167">
        <f t="shared" si="0"/>
        <v>535.39</v>
      </c>
      <c r="AO112" s="168"/>
      <c r="AP112" s="168"/>
      <c r="AQ112" s="80" t="s">
        <v>83</v>
      </c>
      <c r="AR112" s="44"/>
      <c r="AS112" s="81">
        <v>0</v>
      </c>
      <c r="AT112" s="82">
        <f t="shared" si="1"/>
        <v>89.23</v>
      </c>
      <c r="AU112" s="83">
        <f>'12.17 - ODPADKOVÝ KÔŠ NEK...'!P123</f>
        <v>0.83063200000000004</v>
      </c>
      <c r="AV112" s="82">
        <f>'12.17 - ODPADKOVÝ KÔŠ NEK...'!J35</f>
        <v>0</v>
      </c>
      <c r="AW112" s="82">
        <f>'12.17 - ODPADKOVÝ KÔŠ NEK...'!J36</f>
        <v>89.23</v>
      </c>
      <c r="AX112" s="82">
        <f>'12.17 - ODPADKOVÝ KÔŠ NEK...'!J37</f>
        <v>0</v>
      </c>
      <c r="AY112" s="82">
        <f>'12.17 - ODPADKOVÝ KÔŠ NEK...'!J38</f>
        <v>0</v>
      </c>
      <c r="AZ112" s="82">
        <f>'12.17 - ODPADKOVÝ KÔŠ NEK...'!F35</f>
        <v>0</v>
      </c>
      <c r="BA112" s="82">
        <f>'12.17 - ODPADKOVÝ KÔŠ NEK...'!F36</f>
        <v>446.16</v>
      </c>
      <c r="BB112" s="82">
        <f>'12.17 - ODPADKOVÝ KÔŠ NEK...'!F37</f>
        <v>0</v>
      </c>
      <c r="BC112" s="82">
        <f>'12.17 - ODPADKOVÝ KÔŠ NEK...'!F38</f>
        <v>0</v>
      </c>
      <c r="BD112" s="84">
        <f>'12.17 - ODPADKOVÝ KÔŠ NEK...'!F39</f>
        <v>0</v>
      </c>
      <c r="BT112" s="20" t="s">
        <v>84</v>
      </c>
      <c r="BV112" s="20" t="s">
        <v>73</v>
      </c>
      <c r="BW112" s="20" t="s">
        <v>133</v>
      </c>
      <c r="BX112" s="20" t="s">
        <v>79</v>
      </c>
      <c r="CL112" s="20" t="s">
        <v>1</v>
      </c>
    </row>
    <row r="113" spans="1:90" s="3" customFormat="1" ht="16.5" customHeight="1">
      <c r="A113" s="79" t="s">
        <v>80</v>
      </c>
      <c r="B113" s="44"/>
      <c r="C113" s="9"/>
      <c r="D113" s="9"/>
      <c r="E113" s="166" t="s">
        <v>134</v>
      </c>
      <c r="F113" s="166"/>
      <c r="G113" s="166"/>
      <c r="H113" s="166"/>
      <c r="I113" s="166"/>
      <c r="J113" s="9"/>
      <c r="K113" s="166" t="s">
        <v>135</v>
      </c>
      <c r="L113" s="166"/>
      <c r="M113" s="166"/>
      <c r="N113" s="166"/>
      <c r="O113" s="166"/>
      <c r="P113" s="166"/>
      <c r="Q113" s="166"/>
      <c r="R113" s="166"/>
      <c r="S113" s="166"/>
      <c r="T113" s="166"/>
      <c r="U113" s="166"/>
      <c r="V113" s="166"/>
      <c r="W113" s="166"/>
      <c r="X113" s="166"/>
      <c r="Y113" s="166"/>
      <c r="Z113" s="166"/>
      <c r="AA113" s="166"/>
      <c r="AB113" s="166"/>
      <c r="AC113" s="166"/>
      <c r="AD113" s="166"/>
      <c r="AE113" s="166"/>
      <c r="AF113" s="166"/>
      <c r="AG113" s="167">
        <f>'12.18 - STOJAN NA BICYKLE...'!J32</f>
        <v>401.26</v>
      </c>
      <c r="AH113" s="168"/>
      <c r="AI113" s="168"/>
      <c r="AJ113" s="168"/>
      <c r="AK113" s="168"/>
      <c r="AL113" s="168"/>
      <c r="AM113" s="168"/>
      <c r="AN113" s="167">
        <f t="shared" si="0"/>
        <v>481.51</v>
      </c>
      <c r="AO113" s="168"/>
      <c r="AP113" s="168"/>
      <c r="AQ113" s="80" t="s">
        <v>83</v>
      </c>
      <c r="AR113" s="44"/>
      <c r="AS113" s="81">
        <v>0</v>
      </c>
      <c r="AT113" s="82">
        <f t="shared" si="1"/>
        <v>80.25</v>
      </c>
      <c r="AU113" s="83">
        <f>'12.18 - STOJAN NA BICYKLE...'!P123</f>
        <v>0.76031599999999999</v>
      </c>
      <c r="AV113" s="82">
        <f>'12.18 - STOJAN NA BICYKLE...'!J35</f>
        <v>0</v>
      </c>
      <c r="AW113" s="82">
        <f>'12.18 - STOJAN NA BICYKLE...'!J36</f>
        <v>80.25</v>
      </c>
      <c r="AX113" s="82">
        <f>'12.18 - STOJAN NA BICYKLE...'!J37</f>
        <v>0</v>
      </c>
      <c r="AY113" s="82">
        <f>'12.18 - STOJAN NA BICYKLE...'!J38</f>
        <v>0</v>
      </c>
      <c r="AZ113" s="82">
        <f>'12.18 - STOJAN NA BICYKLE...'!F35</f>
        <v>0</v>
      </c>
      <c r="BA113" s="82">
        <f>'12.18 - STOJAN NA BICYKLE...'!F36</f>
        <v>401.26</v>
      </c>
      <c r="BB113" s="82">
        <f>'12.18 - STOJAN NA BICYKLE...'!F37</f>
        <v>0</v>
      </c>
      <c r="BC113" s="82">
        <f>'12.18 - STOJAN NA BICYKLE...'!F38</f>
        <v>0</v>
      </c>
      <c r="BD113" s="84">
        <f>'12.18 - STOJAN NA BICYKLE...'!F39</f>
        <v>0</v>
      </c>
      <c r="BT113" s="20" t="s">
        <v>84</v>
      </c>
      <c r="BV113" s="20" t="s">
        <v>73</v>
      </c>
      <c r="BW113" s="20" t="s">
        <v>136</v>
      </c>
      <c r="BX113" s="20" t="s">
        <v>79</v>
      </c>
      <c r="CL113" s="20" t="s">
        <v>1</v>
      </c>
    </row>
    <row r="114" spans="1:90" s="3" customFormat="1" ht="16.5" customHeight="1">
      <c r="A114" s="79" t="s">
        <v>80</v>
      </c>
      <c r="B114" s="44"/>
      <c r="C114" s="9"/>
      <c r="D114" s="9"/>
      <c r="E114" s="166" t="s">
        <v>137</v>
      </c>
      <c r="F114" s="166"/>
      <c r="G114" s="166"/>
      <c r="H114" s="166"/>
      <c r="I114" s="166"/>
      <c r="J114" s="9"/>
      <c r="K114" s="166" t="s">
        <v>138</v>
      </c>
      <c r="L114" s="166"/>
      <c r="M114" s="166"/>
      <c r="N114" s="166"/>
      <c r="O114" s="166"/>
      <c r="P114" s="166"/>
      <c r="Q114" s="166"/>
      <c r="R114" s="166"/>
      <c r="S114" s="166"/>
      <c r="T114" s="166"/>
      <c r="U114" s="166"/>
      <c r="V114" s="166"/>
      <c r="W114" s="166"/>
      <c r="X114" s="166"/>
      <c r="Y114" s="166"/>
      <c r="Z114" s="166"/>
      <c r="AA114" s="166"/>
      <c r="AB114" s="166"/>
      <c r="AC114" s="166"/>
      <c r="AD114" s="166"/>
      <c r="AE114" s="166"/>
      <c r="AF114" s="166"/>
      <c r="AG114" s="167">
        <f>'12.19 - STOJAN NA BICYKLE...'!J32</f>
        <v>482.48</v>
      </c>
      <c r="AH114" s="168"/>
      <c r="AI114" s="168"/>
      <c r="AJ114" s="168"/>
      <c r="AK114" s="168"/>
      <c r="AL114" s="168"/>
      <c r="AM114" s="168"/>
      <c r="AN114" s="167">
        <f t="shared" si="0"/>
        <v>578.98</v>
      </c>
      <c r="AO114" s="168"/>
      <c r="AP114" s="168"/>
      <c r="AQ114" s="80" t="s">
        <v>83</v>
      </c>
      <c r="AR114" s="44"/>
      <c r="AS114" s="81">
        <v>0</v>
      </c>
      <c r="AT114" s="82">
        <f t="shared" si="1"/>
        <v>96.5</v>
      </c>
      <c r="AU114" s="83">
        <f>'12.19 - STOJAN NA BICYKLE...'!P123</f>
        <v>0.77405000000000002</v>
      </c>
      <c r="AV114" s="82">
        <f>'12.19 - STOJAN NA BICYKLE...'!J35</f>
        <v>0</v>
      </c>
      <c r="AW114" s="82">
        <f>'12.19 - STOJAN NA BICYKLE...'!J36</f>
        <v>96.5</v>
      </c>
      <c r="AX114" s="82">
        <f>'12.19 - STOJAN NA BICYKLE...'!J37</f>
        <v>0</v>
      </c>
      <c r="AY114" s="82">
        <f>'12.19 - STOJAN NA BICYKLE...'!J38</f>
        <v>0</v>
      </c>
      <c r="AZ114" s="82">
        <f>'12.19 - STOJAN NA BICYKLE...'!F35</f>
        <v>0</v>
      </c>
      <c r="BA114" s="82">
        <f>'12.19 - STOJAN NA BICYKLE...'!F36</f>
        <v>482.48</v>
      </c>
      <c r="BB114" s="82">
        <f>'12.19 - STOJAN NA BICYKLE...'!F37</f>
        <v>0</v>
      </c>
      <c r="BC114" s="82">
        <f>'12.19 - STOJAN NA BICYKLE...'!F38</f>
        <v>0</v>
      </c>
      <c r="BD114" s="84">
        <f>'12.19 - STOJAN NA BICYKLE...'!F39</f>
        <v>0</v>
      </c>
      <c r="BT114" s="20" t="s">
        <v>84</v>
      </c>
      <c r="BV114" s="20" t="s">
        <v>73</v>
      </c>
      <c r="BW114" s="20" t="s">
        <v>139</v>
      </c>
      <c r="BX114" s="20" t="s">
        <v>79</v>
      </c>
      <c r="CL114" s="20" t="s">
        <v>1</v>
      </c>
    </row>
    <row r="115" spans="1:90" s="3" customFormat="1" ht="16.5" customHeight="1">
      <c r="A115" s="79" t="s">
        <v>80</v>
      </c>
      <c r="B115" s="44"/>
      <c r="C115" s="9"/>
      <c r="D115" s="9"/>
      <c r="E115" s="166" t="s">
        <v>140</v>
      </c>
      <c r="F115" s="166"/>
      <c r="G115" s="166"/>
      <c r="H115" s="166"/>
      <c r="I115" s="166"/>
      <c r="J115" s="9"/>
      <c r="K115" s="166" t="s">
        <v>141</v>
      </c>
      <c r="L115" s="166"/>
      <c r="M115" s="166"/>
      <c r="N115" s="166"/>
      <c r="O115" s="166"/>
      <c r="P115" s="166"/>
      <c r="Q115" s="166"/>
      <c r="R115" s="166"/>
      <c r="S115" s="166"/>
      <c r="T115" s="166"/>
      <c r="U115" s="166"/>
      <c r="V115" s="166"/>
      <c r="W115" s="166"/>
      <c r="X115" s="166"/>
      <c r="Y115" s="166"/>
      <c r="Z115" s="166"/>
      <c r="AA115" s="166"/>
      <c r="AB115" s="166"/>
      <c r="AC115" s="166"/>
      <c r="AD115" s="166"/>
      <c r="AE115" s="166"/>
      <c r="AF115" s="166"/>
      <c r="AG115" s="167">
        <f>'12.20 - TURISTICKÉ SMEROV...'!J32</f>
        <v>1043.95</v>
      </c>
      <c r="AH115" s="168"/>
      <c r="AI115" s="168"/>
      <c r="AJ115" s="168"/>
      <c r="AK115" s="168"/>
      <c r="AL115" s="168"/>
      <c r="AM115" s="168"/>
      <c r="AN115" s="167">
        <f t="shared" si="0"/>
        <v>1252.74</v>
      </c>
      <c r="AO115" s="168"/>
      <c r="AP115" s="168"/>
      <c r="AQ115" s="80" t="s">
        <v>83</v>
      </c>
      <c r="AR115" s="44"/>
      <c r="AS115" s="81">
        <v>0</v>
      </c>
      <c r="AT115" s="82">
        <f t="shared" si="1"/>
        <v>208.79</v>
      </c>
      <c r="AU115" s="83">
        <f>'12.20 - TURISTICKÉ SMEROV...'!P125</f>
        <v>2.6933989999999999</v>
      </c>
      <c r="AV115" s="82">
        <f>'12.20 - TURISTICKÉ SMEROV...'!J35</f>
        <v>0</v>
      </c>
      <c r="AW115" s="82">
        <f>'12.20 - TURISTICKÉ SMEROV...'!J36</f>
        <v>208.79</v>
      </c>
      <c r="AX115" s="82">
        <f>'12.20 - TURISTICKÉ SMEROV...'!J37</f>
        <v>0</v>
      </c>
      <c r="AY115" s="82">
        <f>'12.20 - TURISTICKÉ SMEROV...'!J38</f>
        <v>0</v>
      </c>
      <c r="AZ115" s="82">
        <f>'12.20 - TURISTICKÉ SMEROV...'!F35</f>
        <v>0</v>
      </c>
      <c r="BA115" s="82">
        <f>'12.20 - TURISTICKÉ SMEROV...'!F36</f>
        <v>1043.95</v>
      </c>
      <c r="BB115" s="82">
        <f>'12.20 - TURISTICKÉ SMEROV...'!F37</f>
        <v>0</v>
      </c>
      <c r="BC115" s="82">
        <f>'12.20 - TURISTICKÉ SMEROV...'!F38</f>
        <v>0</v>
      </c>
      <c r="BD115" s="84">
        <f>'12.20 - TURISTICKÉ SMEROV...'!F39</f>
        <v>0</v>
      </c>
      <c r="BT115" s="20" t="s">
        <v>84</v>
      </c>
      <c r="BV115" s="20" t="s">
        <v>73</v>
      </c>
      <c r="BW115" s="20" t="s">
        <v>142</v>
      </c>
      <c r="BX115" s="20" t="s">
        <v>79</v>
      </c>
      <c r="CL115" s="20" t="s">
        <v>1</v>
      </c>
    </row>
    <row r="116" spans="1:90" s="3" customFormat="1" ht="16.5" customHeight="1">
      <c r="A116" s="79" t="s">
        <v>80</v>
      </c>
      <c r="B116" s="44"/>
      <c r="C116" s="9"/>
      <c r="D116" s="9"/>
      <c r="E116" s="166" t="s">
        <v>143</v>
      </c>
      <c r="F116" s="166"/>
      <c r="G116" s="166"/>
      <c r="H116" s="166"/>
      <c r="I116" s="166"/>
      <c r="J116" s="9"/>
      <c r="K116" s="166" t="s">
        <v>144</v>
      </c>
      <c r="L116" s="166"/>
      <c r="M116" s="166"/>
      <c r="N116" s="166"/>
      <c r="O116" s="166"/>
      <c r="P116" s="166"/>
      <c r="Q116" s="166"/>
      <c r="R116" s="166"/>
      <c r="S116" s="166"/>
      <c r="T116" s="166"/>
      <c r="U116" s="166"/>
      <c r="V116" s="166"/>
      <c r="W116" s="166"/>
      <c r="X116" s="166"/>
      <c r="Y116" s="166"/>
      <c r="Z116" s="166"/>
      <c r="AA116" s="166"/>
      <c r="AB116" s="166"/>
      <c r="AC116" s="166"/>
      <c r="AD116" s="166"/>
      <c r="AE116" s="166"/>
      <c r="AF116" s="166"/>
      <c r="AG116" s="167">
        <f>'12.21 - TURISTICKÉ SMEROV...'!J32</f>
        <v>963.95</v>
      </c>
      <c r="AH116" s="168"/>
      <c r="AI116" s="168"/>
      <c r="AJ116" s="168"/>
      <c r="AK116" s="168"/>
      <c r="AL116" s="168"/>
      <c r="AM116" s="168"/>
      <c r="AN116" s="167">
        <f t="shared" si="0"/>
        <v>1156.74</v>
      </c>
      <c r="AO116" s="168"/>
      <c r="AP116" s="168"/>
      <c r="AQ116" s="80" t="s">
        <v>83</v>
      </c>
      <c r="AR116" s="44"/>
      <c r="AS116" s="81">
        <v>0</v>
      </c>
      <c r="AT116" s="82">
        <f t="shared" si="1"/>
        <v>192.79</v>
      </c>
      <c r="AU116" s="83">
        <f>'12.21 - TURISTICKÉ SMEROV...'!P125</f>
        <v>2.6933989999999999</v>
      </c>
      <c r="AV116" s="82">
        <f>'12.21 - TURISTICKÉ SMEROV...'!J35</f>
        <v>0</v>
      </c>
      <c r="AW116" s="82">
        <f>'12.21 - TURISTICKÉ SMEROV...'!J36</f>
        <v>192.79</v>
      </c>
      <c r="AX116" s="82">
        <f>'12.21 - TURISTICKÉ SMEROV...'!J37</f>
        <v>0</v>
      </c>
      <c r="AY116" s="82">
        <f>'12.21 - TURISTICKÉ SMEROV...'!J38</f>
        <v>0</v>
      </c>
      <c r="AZ116" s="82">
        <f>'12.21 - TURISTICKÉ SMEROV...'!F35</f>
        <v>0</v>
      </c>
      <c r="BA116" s="82">
        <f>'12.21 - TURISTICKÉ SMEROV...'!F36</f>
        <v>963.95</v>
      </c>
      <c r="BB116" s="82">
        <f>'12.21 - TURISTICKÉ SMEROV...'!F37</f>
        <v>0</v>
      </c>
      <c r="BC116" s="82">
        <f>'12.21 - TURISTICKÉ SMEROV...'!F38</f>
        <v>0</v>
      </c>
      <c r="BD116" s="84">
        <f>'12.21 - TURISTICKÉ SMEROV...'!F39</f>
        <v>0</v>
      </c>
      <c r="BT116" s="20" t="s">
        <v>84</v>
      </c>
      <c r="BV116" s="20" t="s">
        <v>73</v>
      </c>
      <c r="BW116" s="20" t="s">
        <v>145</v>
      </c>
      <c r="BX116" s="20" t="s">
        <v>79</v>
      </c>
      <c r="CL116" s="20" t="s">
        <v>1</v>
      </c>
    </row>
    <row r="117" spans="1:90" s="3" customFormat="1" ht="23.25" customHeight="1">
      <c r="A117" s="79" t="s">
        <v>80</v>
      </c>
      <c r="B117" s="44"/>
      <c r="C117" s="9"/>
      <c r="D117" s="9"/>
      <c r="E117" s="166" t="s">
        <v>146</v>
      </c>
      <c r="F117" s="166"/>
      <c r="G117" s="166"/>
      <c r="H117" s="166"/>
      <c r="I117" s="166"/>
      <c r="J117" s="9"/>
      <c r="K117" s="166" t="s">
        <v>147</v>
      </c>
      <c r="L117" s="166"/>
      <c r="M117" s="166"/>
      <c r="N117" s="166"/>
      <c r="O117" s="166"/>
      <c r="P117" s="166"/>
      <c r="Q117" s="166"/>
      <c r="R117" s="166"/>
      <c r="S117" s="166"/>
      <c r="T117" s="166"/>
      <c r="U117" s="166"/>
      <c r="V117" s="166"/>
      <c r="W117" s="166"/>
      <c r="X117" s="166"/>
      <c r="Y117" s="166"/>
      <c r="Z117" s="166"/>
      <c r="AA117" s="166"/>
      <c r="AB117" s="166"/>
      <c r="AC117" s="166"/>
      <c r="AD117" s="166"/>
      <c r="AE117" s="166"/>
      <c r="AF117" s="166"/>
      <c r="AG117" s="167">
        <f>'12.22 - INFORMAČNÉ, PROPA...'!J32</f>
        <v>1348.28</v>
      </c>
      <c r="AH117" s="168"/>
      <c r="AI117" s="168"/>
      <c r="AJ117" s="168"/>
      <c r="AK117" s="168"/>
      <c r="AL117" s="168"/>
      <c r="AM117" s="168"/>
      <c r="AN117" s="167">
        <f t="shared" si="0"/>
        <v>1617.94</v>
      </c>
      <c r="AO117" s="168"/>
      <c r="AP117" s="168"/>
      <c r="AQ117" s="80" t="s">
        <v>83</v>
      </c>
      <c r="AR117" s="44"/>
      <c r="AS117" s="81">
        <v>0</v>
      </c>
      <c r="AT117" s="82">
        <f t="shared" si="1"/>
        <v>269.66000000000003</v>
      </c>
      <c r="AU117" s="83">
        <f>'12.22 - INFORMAČNÉ, PROPA...'!P125</f>
        <v>4.7941479999999999</v>
      </c>
      <c r="AV117" s="82">
        <f>'12.22 - INFORMAČNÉ, PROPA...'!J35</f>
        <v>0</v>
      </c>
      <c r="AW117" s="82">
        <f>'12.22 - INFORMAČNÉ, PROPA...'!J36</f>
        <v>269.66000000000003</v>
      </c>
      <c r="AX117" s="82">
        <f>'12.22 - INFORMAČNÉ, PROPA...'!J37</f>
        <v>0</v>
      </c>
      <c r="AY117" s="82">
        <f>'12.22 - INFORMAČNÉ, PROPA...'!J38</f>
        <v>0</v>
      </c>
      <c r="AZ117" s="82">
        <f>'12.22 - INFORMAČNÉ, PROPA...'!F35</f>
        <v>0</v>
      </c>
      <c r="BA117" s="82">
        <f>'12.22 - INFORMAČNÉ, PROPA...'!F36</f>
        <v>1348.28</v>
      </c>
      <c r="BB117" s="82">
        <f>'12.22 - INFORMAČNÉ, PROPA...'!F37</f>
        <v>0</v>
      </c>
      <c r="BC117" s="82">
        <f>'12.22 - INFORMAČNÉ, PROPA...'!F38</f>
        <v>0</v>
      </c>
      <c r="BD117" s="84">
        <f>'12.22 - INFORMAČNÉ, PROPA...'!F39</f>
        <v>0</v>
      </c>
      <c r="BT117" s="20" t="s">
        <v>84</v>
      </c>
      <c r="BV117" s="20" t="s">
        <v>73</v>
      </c>
      <c r="BW117" s="20" t="s">
        <v>148</v>
      </c>
      <c r="BX117" s="20" t="s">
        <v>79</v>
      </c>
      <c r="CL117" s="20" t="s">
        <v>1</v>
      </c>
    </row>
    <row r="118" spans="1:90" s="3" customFormat="1" ht="23.25" customHeight="1">
      <c r="A118" s="79" t="s">
        <v>80</v>
      </c>
      <c r="B118" s="44"/>
      <c r="C118" s="9"/>
      <c r="D118" s="9"/>
      <c r="E118" s="166" t="s">
        <v>149</v>
      </c>
      <c r="F118" s="166"/>
      <c r="G118" s="166"/>
      <c r="H118" s="166"/>
      <c r="I118" s="166"/>
      <c r="J118" s="9"/>
      <c r="K118" s="166" t="s">
        <v>150</v>
      </c>
      <c r="L118" s="166"/>
      <c r="M118" s="166"/>
      <c r="N118" s="166"/>
      <c r="O118" s="166"/>
      <c r="P118" s="166"/>
      <c r="Q118" s="166"/>
      <c r="R118" s="166"/>
      <c r="S118" s="166"/>
      <c r="T118" s="166"/>
      <c r="U118" s="166"/>
      <c r="V118" s="166"/>
      <c r="W118" s="166"/>
      <c r="X118" s="166"/>
      <c r="Y118" s="166"/>
      <c r="Z118" s="166"/>
      <c r="AA118" s="166"/>
      <c r="AB118" s="166"/>
      <c r="AC118" s="166"/>
      <c r="AD118" s="166"/>
      <c r="AE118" s="166"/>
      <c r="AF118" s="166"/>
      <c r="AG118" s="167">
        <f>'12.23 - INFORMAČNÉ, PROPA...'!J32</f>
        <v>1168.28</v>
      </c>
      <c r="AH118" s="168"/>
      <c r="AI118" s="168"/>
      <c r="AJ118" s="168"/>
      <c r="AK118" s="168"/>
      <c r="AL118" s="168"/>
      <c r="AM118" s="168"/>
      <c r="AN118" s="167">
        <f t="shared" si="0"/>
        <v>1401.94</v>
      </c>
      <c r="AO118" s="168"/>
      <c r="AP118" s="168"/>
      <c r="AQ118" s="80" t="s">
        <v>83</v>
      </c>
      <c r="AR118" s="44"/>
      <c r="AS118" s="81">
        <v>0</v>
      </c>
      <c r="AT118" s="82">
        <f t="shared" si="1"/>
        <v>233.66</v>
      </c>
      <c r="AU118" s="83">
        <f>'12.23 - INFORMAČNÉ, PROPA...'!P125</f>
        <v>4.7941479999999999</v>
      </c>
      <c r="AV118" s="82">
        <f>'12.23 - INFORMAČNÉ, PROPA...'!J35</f>
        <v>0</v>
      </c>
      <c r="AW118" s="82">
        <f>'12.23 - INFORMAČNÉ, PROPA...'!J36</f>
        <v>233.66</v>
      </c>
      <c r="AX118" s="82">
        <f>'12.23 - INFORMAČNÉ, PROPA...'!J37</f>
        <v>0</v>
      </c>
      <c r="AY118" s="82">
        <f>'12.23 - INFORMAČNÉ, PROPA...'!J38</f>
        <v>0</v>
      </c>
      <c r="AZ118" s="82">
        <f>'12.23 - INFORMAČNÉ, PROPA...'!F35</f>
        <v>0</v>
      </c>
      <c r="BA118" s="82">
        <f>'12.23 - INFORMAČNÉ, PROPA...'!F36</f>
        <v>1168.28</v>
      </c>
      <c r="BB118" s="82">
        <f>'12.23 - INFORMAČNÉ, PROPA...'!F37</f>
        <v>0</v>
      </c>
      <c r="BC118" s="82">
        <f>'12.23 - INFORMAČNÉ, PROPA...'!F38</f>
        <v>0</v>
      </c>
      <c r="BD118" s="84">
        <f>'12.23 - INFORMAČNÉ, PROPA...'!F39</f>
        <v>0</v>
      </c>
      <c r="BT118" s="20" t="s">
        <v>84</v>
      </c>
      <c r="BV118" s="20" t="s">
        <v>73</v>
      </c>
      <c r="BW118" s="20" t="s">
        <v>151</v>
      </c>
      <c r="BX118" s="20" t="s">
        <v>79</v>
      </c>
      <c r="CL118" s="20" t="s">
        <v>1</v>
      </c>
    </row>
    <row r="119" spans="1:90" s="3" customFormat="1" ht="23.25" customHeight="1">
      <c r="A119" s="79" t="s">
        <v>80</v>
      </c>
      <c r="B119" s="44"/>
      <c r="C119" s="9"/>
      <c r="D119" s="9"/>
      <c r="E119" s="166" t="s">
        <v>152</v>
      </c>
      <c r="F119" s="166"/>
      <c r="G119" s="166"/>
      <c r="H119" s="166"/>
      <c r="I119" s="166"/>
      <c r="J119" s="9"/>
      <c r="K119" s="166" t="s">
        <v>153</v>
      </c>
      <c r="L119" s="166"/>
      <c r="M119" s="166"/>
      <c r="N119" s="166"/>
      <c r="O119" s="166"/>
      <c r="P119" s="166"/>
      <c r="Q119" s="166"/>
      <c r="R119" s="166"/>
      <c r="S119" s="166"/>
      <c r="T119" s="166"/>
      <c r="U119" s="166"/>
      <c r="V119" s="166"/>
      <c r="W119" s="166"/>
      <c r="X119" s="166"/>
      <c r="Y119" s="166"/>
      <c r="Z119" s="166"/>
      <c r="AA119" s="166"/>
      <c r="AB119" s="166"/>
      <c r="AC119" s="166"/>
      <c r="AD119" s="166"/>
      <c r="AE119" s="166"/>
      <c r="AF119" s="166"/>
      <c r="AG119" s="167">
        <f>'12.24 - INFORMAČNÉ, PROPA...'!J32</f>
        <v>1042.18</v>
      </c>
      <c r="AH119" s="168"/>
      <c r="AI119" s="168"/>
      <c r="AJ119" s="168"/>
      <c r="AK119" s="168"/>
      <c r="AL119" s="168"/>
      <c r="AM119" s="168"/>
      <c r="AN119" s="167">
        <f t="shared" si="0"/>
        <v>1250.6200000000001</v>
      </c>
      <c r="AO119" s="168"/>
      <c r="AP119" s="168"/>
      <c r="AQ119" s="80" t="s">
        <v>83</v>
      </c>
      <c r="AR119" s="44"/>
      <c r="AS119" s="81">
        <v>0</v>
      </c>
      <c r="AT119" s="82">
        <f t="shared" si="1"/>
        <v>208.44</v>
      </c>
      <c r="AU119" s="83">
        <f>'12.24 - INFORMAČNÉ, PROPA...'!P125</f>
        <v>4.7941479999999999</v>
      </c>
      <c r="AV119" s="82">
        <f>'12.24 - INFORMAČNÉ, PROPA...'!J35</f>
        <v>0</v>
      </c>
      <c r="AW119" s="82">
        <f>'12.24 - INFORMAČNÉ, PROPA...'!J36</f>
        <v>208.44</v>
      </c>
      <c r="AX119" s="82">
        <f>'12.24 - INFORMAČNÉ, PROPA...'!J37</f>
        <v>0</v>
      </c>
      <c r="AY119" s="82">
        <f>'12.24 - INFORMAČNÉ, PROPA...'!J38</f>
        <v>0</v>
      </c>
      <c r="AZ119" s="82">
        <f>'12.24 - INFORMAČNÉ, PROPA...'!F35</f>
        <v>0</v>
      </c>
      <c r="BA119" s="82">
        <f>'12.24 - INFORMAČNÉ, PROPA...'!F36</f>
        <v>1042.18</v>
      </c>
      <c r="BB119" s="82">
        <f>'12.24 - INFORMAČNÉ, PROPA...'!F37</f>
        <v>0</v>
      </c>
      <c r="BC119" s="82">
        <f>'12.24 - INFORMAČNÉ, PROPA...'!F38</f>
        <v>0</v>
      </c>
      <c r="BD119" s="84">
        <f>'12.24 - INFORMAČNÉ, PROPA...'!F39</f>
        <v>0</v>
      </c>
      <c r="BT119" s="20" t="s">
        <v>84</v>
      </c>
      <c r="BV119" s="20" t="s">
        <v>73</v>
      </c>
      <c r="BW119" s="20" t="s">
        <v>154</v>
      </c>
      <c r="BX119" s="20" t="s">
        <v>79</v>
      </c>
      <c r="CL119" s="20" t="s">
        <v>1</v>
      </c>
    </row>
    <row r="120" spans="1:90" s="3" customFormat="1" ht="16.5" customHeight="1">
      <c r="A120" s="79" t="s">
        <v>80</v>
      </c>
      <c r="B120" s="44"/>
      <c r="C120" s="9"/>
      <c r="D120" s="9"/>
      <c r="E120" s="166" t="s">
        <v>155</v>
      </c>
      <c r="F120" s="166"/>
      <c r="G120" s="166"/>
      <c r="H120" s="166"/>
      <c r="I120" s="166"/>
      <c r="J120" s="9"/>
      <c r="K120" s="166" t="s">
        <v>156</v>
      </c>
      <c r="L120" s="166"/>
      <c r="M120" s="166"/>
      <c r="N120" s="166"/>
      <c r="O120" s="166"/>
      <c r="P120" s="166"/>
      <c r="Q120" s="166"/>
      <c r="R120" s="166"/>
      <c r="S120" s="166"/>
      <c r="T120" s="166"/>
      <c r="U120" s="166"/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/>
      <c r="AF120" s="166"/>
      <c r="AG120" s="167">
        <f>'12.25 - TEMATICKÉ DETSKÉ ...'!J32</f>
        <v>1848.28</v>
      </c>
      <c r="AH120" s="168"/>
      <c r="AI120" s="168"/>
      <c r="AJ120" s="168"/>
      <c r="AK120" s="168"/>
      <c r="AL120" s="168"/>
      <c r="AM120" s="168"/>
      <c r="AN120" s="167">
        <f t="shared" si="0"/>
        <v>2217.94</v>
      </c>
      <c r="AO120" s="168"/>
      <c r="AP120" s="168"/>
      <c r="AQ120" s="80" t="s">
        <v>83</v>
      </c>
      <c r="AR120" s="44"/>
      <c r="AS120" s="81">
        <v>0</v>
      </c>
      <c r="AT120" s="82">
        <f t="shared" si="1"/>
        <v>369.66</v>
      </c>
      <c r="AU120" s="83">
        <f>'12.25 - TEMATICKÉ DETSKÉ ...'!P125</f>
        <v>4.7943180000000005</v>
      </c>
      <c r="AV120" s="82">
        <f>'12.25 - TEMATICKÉ DETSKÉ ...'!J35</f>
        <v>0</v>
      </c>
      <c r="AW120" s="82">
        <f>'12.25 - TEMATICKÉ DETSKÉ ...'!J36</f>
        <v>369.66</v>
      </c>
      <c r="AX120" s="82">
        <f>'12.25 - TEMATICKÉ DETSKÉ ...'!J37</f>
        <v>0</v>
      </c>
      <c r="AY120" s="82">
        <f>'12.25 - TEMATICKÉ DETSKÉ ...'!J38</f>
        <v>0</v>
      </c>
      <c r="AZ120" s="82">
        <f>'12.25 - TEMATICKÉ DETSKÉ ...'!F35</f>
        <v>0</v>
      </c>
      <c r="BA120" s="82">
        <f>'12.25 - TEMATICKÉ DETSKÉ ...'!F36</f>
        <v>1848.28</v>
      </c>
      <c r="BB120" s="82">
        <f>'12.25 - TEMATICKÉ DETSKÉ ...'!F37</f>
        <v>0</v>
      </c>
      <c r="BC120" s="82">
        <f>'12.25 - TEMATICKÉ DETSKÉ ...'!F38</f>
        <v>0</v>
      </c>
      <c r="BD120" s="84">
        <f>'12.25 - TEMATICKÉ DETSKÉ ...'!F39</f>
        <v>0</v>
      </c>
      <c r="BT120" s="20" t="s">
        <v>84</v>
      </c>
      <c r="BV120" s="20" t="s">
        <v>73</v>
      </c>
      <c r="BW120" s="20" t="s">
        <v>157</v>
      </c>
      <c r="BX120" s="20" t="s">
        <v>79</v>
      </c>
      <c r="CL120" s="20" t="s">
        <v>1</v>
      </c>
    </row>
    <row r="121" spans="1:90" s="3" customFormat="1" ht="23.25" customHeight="1">
      <c r="A121" s="79" t="s">
        <v>80</v>
      </c>
      <c r="B121" s="44"/>
      <c r="C121" s="9"/>
      <c r="D121" s="9"/>
      <c r="E121" s="166" t="s">
        <v>158</v>
      </c>
      <c r="F121" s="166"/>
      <c r="G121" s="166"/>
      <c r="H121" s="166"/>
      <c r="I121" s="166"/>
      <c r="J121" s="9"/>
      <c r="K121" s="166" t="s">
        <v>159</v>
      </c>
      <c r="L121" s="166"/>
      <c r="M121" s="166"/>
      <c r="N121" s="166"/>
      <c r="O121" s="166"/>
      <c r="P121" s="166"/>
      <c r="Q121" s="166"/>
      <c r="R121" s="166"/>
      <c r="S121" s="166"/>
      <c r="T121" s="166"/>
      <c r="U121" s="166"/>
      <c r="V121" s="166"/>
      <c r="W121" s="166"/>
      <c r="X121" s="166"/>
      <c r="Y121" s="166"/>
      <c r="Z121" s="166"/>
      <c r="AA121" s="166"/>
      <c r="AB121" s="166"/>
      <c r="AC121" s="166"/>
      <c r="AD121" s="166"/>
      <c r="AE121" s="166"/>
      <c r="AF121" s="166"/>
      <c r="AG121" s="167">
        <f>'12.26 - TEMATICKÉ DETSKÉ ...'!J32</f>
        <v>2368.2800000000002</v>
      </c>
      <c r="AH121" s="168"/>
      <c r="AI121" s="168"/>
      <c r="AJ121" s="168"/>
      <c r="AK121" s="168"/>
      <c r="AL121" s="168"/>
      <c r="AM121" s="168"/>
      <c r="AN121" s="167">
        <f t="shared" si="0"/>
        <v>2841.94</v>
      </c>
      <c r="AO121" s="168"/>
      <c r="AP121" s="168"/>
      <c r="AQ121" s="80" t="s">
        <v>83</v>
      </c>
      <c r="AR121" s="44"/>
      <c r="AS121" s="81">
        <v>0</v>
      </c>
      <c r="AT121" s="82">
        <f t="shared" si="1"/>
        <v>473.66</v>
      </c>
      <c r="AU121" s="83">
        <f>'12.26 - TEMATICKÉ DETSKÉ ...'!P125</f>
        <v>4.7943180000000005</v>
      </c>
      <c r="AV121" s="82">
        <f>'12.26 - TEMATICKÉ DETSKÉ ...'!J35</f>
        <v>0</v>
      </c>
      <c r="AW121" s="82">
        <f>'12.26 - TEMATICKÉ DETSKÉ ...'!J36</f>
        <v>473.66</v>
      </c>
      <c r="AX121" s="82">
        <f>'12.26 - TEMATICKÉ DETSKÉ ...'!J37</f>
        <v>0</v>
      </c>
      <c r="AY121" s="82">
        <f>'12.26 - TEMATICKÉ DETSKÉ ...'!J38</f>
        <v>0</v>
      </c>
      <c r="AZ121" s="82">
        <f>'12.26 - TEMATICKÉ DETSKÉ ...'!F35</f>
        <v>0</v>
      </c>
      <c r="BA121" s="82">
        <f>'12.26 - TEMATICKÉ DETSKÉ ...'!F36</f>
        <v>2368.2800000000002</v>
      </c>
      <c r="BB121" s="82">
        <f>'12.26 - TEMATICKÉ DETSKÉ ...'!F37</f>
        <v>0</v>
      </c>
      <c r="BC121" s="82">
        <f>'12.26 - TEMATICKÉ DETSKÉ ...'!F38</f>
        <v>0</v>
      </c>
      <c r="BD121" s="84">
        <f>'12.26 - TEMATICKÉ DETSKÉ ...'!F39</f>
        <v>0</v>
      </c>
      <c r="BT121" s="20" t="s">
        <v>84</v>
      </c>
      <c r="BV121" s="20" t="s">
        <v>73</v>
      </c>
      <c r="BW121" s="20" t="s">
        <v>160</v>
      </c>
      <c r="BX121" s="20" t="s">
        <v>79</v>
      </c>
      <c r="CL121" s="20" t="s">
        <v>1</v>
      </c>
    </row>
    <row r="122" spans="1:90" s="3" customFormat="1" ht="23.25" customHeight="1">
      <c r="A122" s="79" t="s">
        <v>80</v>
      </c>
      <c r="B122" s="44"/>
      <c r="C122" s="9"/>
      <c r="D122" s="9"/>
      <c r="E122" s="166" t="s">
        <v>161</v>
      </c>
      <c r="F122" s="166"/>
      <c r="G122" s="166"/>
      <c r="H122" s="166"/>
      <c r="I122" s="166"/>
      <c r="J122" s="9"/>
      <c r="K122" s="166" t="s">
        <v>162</v>
      </c>
      <c r="L122" s="166"/>
      <c r="M122" s="166"/>
      <c r="N122" s="166"/>
      <c r="O122" s="166"/>
      <c r="P122" s="166"/>
      <c r="Q122" s="166"/>
      <c r="R122" s="166"/>
      <c r="S122" s="166"/>
      <c r="T122" s="166"/>
      <c r="U122" s="166"/>
      <c r="V122" s="166"/>
      <c r="W122" s="166"/>
      <c r="X122" s="166"/>
      <c r="Y122" s="166"/>
      <c r="Z122" s="166"/>
      <c r="AA122" s="166"/>
      <c r="AB122" s="166"/>
      <c r="AC122" s="166"/>
      <c r="AD122" s="166"/>
      <c r="AE122" s="166"/>
      <c r="AF122" s="166"/>
      <c r="AG122" s="167">
        <f>'12.27 - TEMATICKÉ DETSKÉ ...'!J32</f>
        <v>3138.28</v>
      </c>
      <c r="AH122" s="168"/>
      <c r="AI122" s="168"/>
      <c r="AJ122" s="168"/>
      <c r="AK122" s="168"/>
      <c r="AL122" s="168"/>
      <c r="AM122" s="168"/>
      <c r="AN122" s="167">
        <f t="shared" si="0"/>
        <v>3765.94</v>
      </c>
      <c r="AO122" s="168"/>
      <c r="AP122" s="168"/>
      <c r="AQ122" s="80" t="s">
        <v>83</v>
      </c>
      <c r="AR122" s="44"/>
      <c r="AS122" s="81">
        <v>0</v>
      </c>
      <c r="AT122" s="82">
        <f t="shared" si="1"/>
        <v>627.66</v>
      </c>
      <c r="AU122" s="83">
        <f>'12.27 - TEMATICKÉ DETSKÉ ...'!P125</f>
        <v>4.7943180000000005</v>
      </c>
      <c r="AV122" s="82">
        <f>'12.27 - TEMATICKÉ DETSKÉ ...'!J35</f>
        <v>0</v>
      </c>
      <c r="AW122" s="82">
        <f>'12.27 - TEMATICKÉ DETSKÉ ...'!J36</f>
        <v>627.66</v>
      </c>
      <c r="AX122" s="82">
        <f>'12.27 - TEMATICKÉ DETSKÉ ...'!J37</f>
        <v>0</v>
      </c>
      <c r="AY122" s="82">
        <f>'12.27 - TEMATICKÉ DETSKÉ ...'!J38</f>
        <v>0</v>
      </c>
      <c r="AZ122" s="82">
        <f>'12.27 - TEMATICKÉ DETSKÉ ...'!F35</f>
        <v>0</v>
      </c>
      <c r="BA122" s="82">
        <f>'12.27 - TEMATICKÉ DETSKÉ ...'!F36</f>
        <v>3138.28</v>
      </c>
      <c r="BB122" s="82">
        <f>'12.27 - TEMATICKÉ DETSKÉ ...'!F37</f>
        <v>0</v>
      </c>
      <c r="BC122" s="82">
        <f>'12.27 - TEMATICKÉ DETSKÉ ...'!F38</f>
        <v>0</v>
      </c>
      <c r="BD122" s="84">
        <f>'12.27 - TEMATICKÉ DETSKÉ ...'!F39</f>
        <v>0</v>
      </c>
      <c r="BT122" s="20" t="s">
        <v>84</v>
      </c>
      <c r="BV122" s="20" t="s">
        <v>73</v>
      </c>
      <c r="BW122" s="20" t="s">
        <v>163</v>
      </c>
      <c r="BX122" s="20" t="s">
        <v>79</v>
      </c>
      <c r="CL122" s="20" t="s">
        <v>1</v>
      </c>
    </row>
    <row r="123" spans="1:90" s="3" customFormat="1" ht="23.25" customHeight="1">
      <c r="A123" s="79" t="s">
        <v>80</v>
      </c>
      <c r="B123" s="44"/>
      <c r="C123" s="9"/>
      <c r="D123" s="9"/>
      <c r="E123" s="166" t="s">
        <v>164</v>
      </c>
      <c r="F123" s="166"/>
      <c r="G123" s="166"/>
      <c r="H123" s="166"/>
      <c r="I123" s="166"/>
      <c r="J123" s="9"/>
      <c r="K123" s="166" t="s">
        <v>165</v>
      </c>
      <c r="L123" s="166"/>
      <c r="M123" s="166"/>
      <c r="N123" s="166"/>
      <c r="O123" s="166"/>
      <c r="P123" s="166"/>
      <c r="Q123" s="166"/>
      <c r="R123" s="166"/>
      <c r="S123" s="166"/>
      <c r="T123" s="166"/>
      <c r="U123" s="166"/>
      <c r="V123" s="166"/>
      <c r="W123" s="166"/>
      <c r="X123" s="166"/>
      <c r="Y123" s="166"/>
      <c r="Z123" s="166"/>
      <c r="AA123" s="166"/>
      <c r="AB123" s="166"/>
      <c r="AC123" s="166"/>
      <c r="AD123" s="166"/>
      <c r="AE123" s="166"/>
      <c r="AF123" s="166"/>
      <c r="AG123" s="167">
        <f>'12.28 - TEMATICKÉ DETSKÉ ...'!J32</f>
        <v>2808.28</v>
      </c>
      <c r="AH123" s="168"/>
      <c r="AI123" s="168"/>
      <c r="AJ123" s="168"/>
      <c r="AK123" s="168"/>
      <c r="AL123" s="168"/>
      <c r="AM123" s="168"/>
      <c r="AN123" s="167">
        <f t="shared" si="0"/>
        <v>3369.94</v>
      </c>
      <c r="AO123" s="168"/>
      <c r="AP123" s="168"/>
      <c r="AQ123" s="80" t="s">
        <v>83</v>
      </c>
      <c r="AR123" s="44"/>
      <c r="AS123" s="81">
        <v>0</v>
      </c>
      <c r="AT123" s="82">
        <f t="shared" si="1"/>
        <v>561.66</v>
      </c>
      <c r="AU123" s="83">
        <f>'12.28 - TEMATICKÉ DETSKÉ ...'!P125</f>
        <v>4.7943180000000005</v>
      </c>
      <c r="AV123" s="82">
        <f>'12.28 - TEMATICKÉ DETSKÉ ...'!J35</f>
        <v>0</v>
      </c>
      <c r="AW123" s="82">
        <f>'12.28 - TEMATICKÉ DETSKÉ ...'!J36</f>
        <v>561.66</v>
      </c>
      <c r="AX123" s="82">
        <f>'12.28 - TEMATICKÉ DETSKÉ ...'!J37</f>
        <v>0</v>
      </c>
      <c r="AY123" s="82">
        <f>'12.28 - TEMATICKÉ DETSKÉ ...'!J38</f>
        <v>0</v>
      </c>
      <c r="AZ123" s="82">
        <f>'12.28 - TEMATICKÉ DETSKÉ ...'!F35</f>
        <v>0</v>
      </c>
      <c r="BA123" s="82">
        <f>'12.28 - TEMATICKÉ DETSKÉ ...'!F36</f>
        <v>2808.28</v>
      </c>
      <c r="BB123" s="82">
        <f>'12.28 - TEMATICKÉ DETSKÉ ...'!F37</f>
        <v>0</v>
      </c>
      <c r="BC123" s="82">
        <f>'12.28 - TEMATICKÉ DETSKÉ ...'!F38</f>
        <v>0</v>
      </c>
      <c r="BD123" s="84">
        <f>'12.28 - TEMATICKÉ DETSKÉ ...'!F39</f>
        <v>0</v>
      </c>
      <c r="BT123" s="20" t="s">
        <v>84</v>
      </c>
      <c r="BV123" s="20" t="s">
        <v>73</v>
      </c>
      <c r="BW123" s="20" t="s">
        <v>166</v>
      </c>
      <c r="BX123" s="20" t="s">
        <v>79</v>
      </c>
      <c r="CL123" s="20" t="s">
        <v>1</v>
      </c>
    </row>
    <row r="124" spans="1:90" s="3" customFormat="1" ht="23.25" customHeight="1">
      <c r="A124" s="79" t="s">
        <v>80</v>
      </c>
      <c r="B124" s="44"/>
      <c r="C124" s="9"/>
      <c r="D124" s="9"/>
      <c r="E124" s="166" t="s">
        <v>167</v>
      </c>
      <c r="F124" s="166"/>
      <c r="G124" s="166"/>
      <c r="H124" s="166"/>
      <c r="I124" s="166"/>
      <c r="J124" s="9"/>
      <c r="K124" s="166" t="s">
        <v>168</v>
      </c>
      <c r="L124" s="166"/>
      <c r="M124" s="166"/>
      <c r="N124" s="166"/>
      <c r="O124" s="166"/>
      <c r="P124" s="166"/>
      <c r="Q124" s="166"/>
      <c r="R124" s="166"/>
      <c r="S124" s="166"/>
      <c r="T124" s="166"/>
      <c r="U124" s="166"/>
      <c r="V124" s="166"/>
      <c r="W124" s="166"/>
      <c r="X124" s="166"/>
      <c r="Y124" s="166"/>
      <c r="Z124" s="166"/>
      <c r="AA124" s="166"/>
      <c r="AB124" s="166"/>
      <c r="AC124" s="166"/>
      <c r="AD124" s="166"/>
      <c r="AE124" s="166"/>
      <c r="AF124" s="166"/>
      <c r="AG124" s="167">
        <f>'12.29 - TEMATICKÉ DETSKÉ ...'!J32</f>
        <v>2768.28</v>
      </c>
      <c r="AH124" s="168"/>
      <c r="AI124" s="168"/>
      <c r="AJ124" s="168"/>
      <c r="AK124" s="168"/>
      <c r="AL124" s="168"/>
      <c r="AM124" s="168"/>
      <c r="AN124" s="167">
        <f t="shared" si="0"/>
        <v>3321.94</v>
      </c>
      <c r="AO124" s="168"/>
      <c r="AP124" s="168"/>
      <c r="AQ124" s="80" t="s">
        <v>83</v>
      </c>
      <c r="AR124" s="44"/>
      <c r="AS124" s="81">
        <v>0</v>
      </c>
      <c r="AT124" s="82">
        <f t="shared" si="1"/>
        <v>553.66</v>
      </c>
      <c r="AU124" s="83">
        <f>'12.29 - TEMATICKÉ DETSKÉ ...'!P125</f>
        <v>4.7943180000000005</v>
      </c>
      <c r="AV124" s="82">
        <f>'12.29 - TEMATICKÉ DETSKÉ ...'!J35</f>
        <v>0</v>
      </c>
      <c r="AW124" s="82">
        <f>'12.29 - TEMATICKÉ DETSKÉ ...'!J36</f>
        <v>553.66</v>
      </c>
      <c r="AX124" s="82">
        <f>'12.29 - TEMATICKÉ DETSKÉ ...'!J37</f>
        <v>0</v>
      </c>
      <c r="AY124" s="82">
        <f>'12.29 - TEMATICKÉ DETSKÉ ...'!J38</f>
        <v>0</v>
      </c>
      <c r="AZ124" s="82">
        <f>'12.29 - TEMATICKÉ DETSKÉ ...'!F35</f>
        <v>0</v>
      </c>
      <c r="BA124" s="82">
        <f>'12.29 - TEMATICKÉ DETSKÉ ...'!F36</f>
        <v>2768.28</v>
      </c>
      <c r="BB124" s="82">
        <f>'12.29 - TEMATICKÉ DETSKÉ ...'!F37</f>
        <v>0</v>
      </c>
      <c r="BC124" s="82">
        <f>'12.29 - TEMATICKÉ DETSKÉ ...'!F38</f>
        <v>0</v>
      </c>
      <c r="BD124" s="84">
        <f>'12.29 - TEMATICKÉ DETSKÉ ...'!F39</f>
        <v>0</v>
      </c>
      <c r="BT124" s="20" t="s">
        <v>84</v>
      </c>
      <c r="BV124" s="20" t="s">
        <v>73</v>
      </c>
      <c r="BW124" s="20" t="s">
        <v>169</v>
      </c>
      <c r="BX124" s="20" t="s">
        <v>79</v>
      </c>
      <c r="CL124" s="20" t="s">
        <v>1</v>
      </c>
    </row>
    <row r="125" spans="1:90" s="3" customFormat="1" ht="16.5" customHeight="1">
      <c r="A125" s="79" t="s">
        <v>80</v>
      </c>
      <c r="B125" s="44"/>
      <c r="C125" s="9"/>
      <c r="D125" s="9"/>
      <c r="E125" s="166" t="s">
        <v>170</v>
      </c>
      <c r="F125" s="166"/>
      <c r="G125" s="166"/>
      <c r="H125" s="166"/>
      <c r="I125" s="166"/>
      <c r="J125" s="9"/>
      <c r="K125" s="166" t="s">
        <v>171</v>
      </c>
      <c r="L125" s="166"/>
      <c r="M125" s="166"/>
      <c r="N125" s="166"/>
      <c r="O125" s="166"/>
      <c r="P125" s="166"/>
      <c r="Q125" s="166"/>
      <c r="R125" s="166"/>
      <c r="S125" s="166"/>
      <c r="T125" s="166"/>
      <c r="U125" s="166"/>
      <c r="V125" s="166"/>
      <c r="W125" s="166"/>
      <c r="X125" s="166"/>
      <c r="Y125" s="166"/>
      <c r="Z125" s="166"/>
      <c r="AA125" s="166"/>
      <c r="AB125" s="166"/>
      <c r="AC125" s="166"/>
      <c r="AD125" s="166"/>
      <c r="AE125" s="166"/>
      <c r="AF125" s="166"/>
      <c r="AG125" s="167">
        <f>'12.30 - TEMATICKÉ DETSKÉ ...'!J32</f>
        <v>2968.28</v>
      </c>
      <c r="AH125" s="168"/>
      <c r="AI125" s="168"/>
      <c r="AJ125" s="168"/>
      <c r="AK125" s="168"/>
      <c r="AL125" s="168"/>
      <c r="AM125" s="168"/>
      <c r="AN125" s="167">
        <f t="shared" si="0"/>
        <v>3561.94</v>
      </c>
      <c r="AO125" s="168"/>
      <c r="AP125" s="168"/>
      <c r="AQ125" s="80" t="s">
        <v>83</v>
      </c>
      <c r="AR125" s="44"/>
      <c r="AS125" s="85">
        <v>0</v>
      </c>
      <c r="AT125" s="86">
        <f t="shared" si="1"/>
        <v>593.66</v>
      </c>
      <c r="AU125" s="87">
        <f>'12.30 - TEMATICKÉ DETSKÉ ...'!P125</f>
        <v>4.7943180000000005</v>
      </c>
      <c r="AV125" s="86">
        <f>'12.30 - TEMATICKÉ DETSKÉ ...'!J35</f>
        <v>0</v>
      </c>
      <c r="AW125" s="86">
        <f>'12.30 - TEMATICKÉ DETSKÉ ...'!J36</f>
        <v>593.66</v>
      </c>
      <c r="AX125" s="86">
        <f>'12.30 - TEMATICKÉ DETSKÉ ...'!J37</f>
        <v>0</v>
      </c>
      <c r="AY125" s="86">
        <f>'12.30 - TEMATICKÉ DETSKÉ ...'!J38</f>
        <v>0</v>
      </c>
      <c r="AZ125" s="86">
        <f>'12.30 - TEMATICKÉ DETSKÉ ...'!F35</f>
        <v>0</v>
      </c>
      <c r="BA125" s="86">
        <f>'12.30 - TEMATICKÉ DETSKÉ ...'!F36</f>
        <v>2968.28</v>
      </c>
      <c r="BB125" s="86">
        <f>'12.30 - TEMATICKÉ DETSKÉ ...'!F37</f>
        <v>0</v>
      </c>
      <c r="BC125" s="86">
        <f>'12.30 - TEMATICKÉ DETSKÉ ...'!F38</f>
        <v>0</v>
      </c>
      <c r="BD125" s="88">
        <f>'12.30 - TEMATICKÉ DETSKÉ ...'!F39</f>
        <v>0</v>
      </c>
      <c r="BT125" s="20" t="s">
        <v>84</v>
      </c>
      <c r="BV125" s="20" t="s">
        <v>73</v>
      </c>
      <c r="BW125" s="20" t="s">
        <v>172</v>
      </c>
      <c r="BX125" s="20" t="s">
        <v>79</v>
      </c>
      <c r="CL125" s="20" t="s">
        <v>1</v>
      </c>
    </row>
    <row r="126" spans="1:90" s="1" customFormat="1" ht="30" customHeight="1">
      <c r="B126" s="25"/>
      <c r="AR126" s="25"/>
    </row>
    <row r="127" spans="1:90" s="1" customFormat="1" ht="6.95" customHeight="1"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F127" s="41"/>
      <c r="AG127" s="41"/>
      <c r="AH127" s="41"/>
      <c r="AI127" s="41"/>
      <c r="AJ127" s="41"/>
      <c r="AK127" s="41"/>
      <c r="AL127" s="41"/>
      <c r="AM127" s="41"/>
      <c r="AN127" s="41"/>
      <c r="AO127" s="41"/>
      <c r="AP127" s="41"/>
      <c r="AQ127" s="41"/>
      <c r="AR127" s="25"/>
    </row>
  </sheetData>
  <mergeCells count="160">
    <mergeCell ref="L33:P33"/>
    <mergeCell ref="W33:AE33"/>
    <mergeCell ref="AK33:AO33"/>
    <mergeCell ref="AK35:AO35"/>
    <mergeCell ref="X35:AB35"/>
    <mergeCell ref="AR2:BE2"/>
    <mergeCell ref="AK30:AO30"/>
    <mergeCell ref="W30:AE30"/>
    <mergeCell ref="L30:P30"/>
    <mergeCell ref="L31:P31"/>
    <mergeCell ref="AK31:AO31"/>
    <mergeCell ref="W31:AE31"/>
    <mergeCell ref="L32:P32"/>
    <mergeCell ref="W32:AE32"/>
    <mergeCell ref="AK32:AO32"/>
    <mergeCell ref="K5:AO5"/>
    <mergeCell ref="K6:AO6"/>
    <mergeCell ref="E23:AN23"/>
    <mergeCell ref="AK26:AO26"/>
    <mergeCell ref="AK28:AO28"/>
    <mergeCell ref="L28:P28"/>
    <mergeCell ref="W28:AE28"/>
    <mergeCell ref="W29:AE29"/>
    <mergeCell ref="AK29:AO29"/>
    <mergeCell ref="L29:P29"/>
    <mergeCell ref="E103:I103"/>
    <mergeCell ref="K103:AF103"/>
    <mergeCell ref="AM87:AN87"/>
    <mergeCell ref="AM89:AP89"/>
    <mergeCell ref="AS89:AT91"/>
    <mergeCell ref="AM90:AP90"/>
    <mergeCell ref="AN92:AP92"/>
    <mergeCell ref="AG92:AM92"/>
    <mergeCell ref="AN95:AP95"/>
    <mergeCell ref="AG95:AM95"/>
    <mergeCell ref="AG96:AM96"/>
    <mergeCell ref="AN96:AP96"/>
    <mergeCell ref="AN97:AP97"/>
    <mergeCell ref="AG97:AM97"/>
    <mergeCell ref="AN98:AP98"/>
    <mergeCell ref="AG98:AM98"/>
    <mergeCell ref="AN99:AP99"/>
    <mergeCell ref="AG99:AM99"/>
    <mergeCell ref="AN100:AP100"/>
    <mergeCell ref="AG100:AM100"/>
    <mergeCell ref="AG94:AM94"/>
    <mergeCell ref="AN94:AP94"/>
    <mergeCell ref="E98:I98"/>
    <mergeCell ref="K98:AF98"/>
    <mergeCell ref="K99:AF99"/>
    <mergeCell ref="E99:I99"/>
    <mergeCell ref="K100:AF100"/>
    <mergeCell ref="E100:I100"/>
    <mergeCell ref="K101:AF101"/>
    <mergeCell ref="E101:I101"/>
    <mergeCell ref="K102:AF102"/>
    <mergeCell ref="E102:I102"/>
    <mergeCell ref="L85:AO85"/>
    <mergeCell ref="I92:AF92"/>
    <mergeCell ref="C92:G92"/>
    <mergeCell ref="D95:H95"/>
    <mergeCell ref="J95:AF95"/>
    <mergeCell ref="K96:AF96"/>
    <mergeCell ref="E96:I96"/>
    <mergeCell ref="K97:AF97"/>
    <mergeCell ref="E97:I97"/>
    <mergeCell ref="AN121:AP121"/>
    <mergeCell ref="AG121:AM121"/>
    <mergeCell ref="AN122:AP122"/>
    <mergeCell ref="AG122:AM122"/>
    <mergeCell ref="AN123:AP123"/>
    <mergeCell ref="AG123:AM123"/>
    <mergeCell ref="AN124:AP124"/>
    <mergeCell ref="AG124:AM124"/>
    <mergeCell ref="AN125:AP125"/>
    <mergeCell ref="AG125:AM125"/>
    <mergeCell ref="AN116:AP116"/>
    <mergeCell ref="AG116:AM116"/>
    <mergeCell ref="AN117:AP117"/>
    <mergeCell ref="AG117:AM117"/>
    <mergeCell ref="AN118:AP118"/>
    <mergeCell ref="AG118:AM118"/>
    <mergeCell ref="AN119:AP119"/>
    <mergeCell ref="AG119:AM119"/>
    <mergeCell ref="AN120:AP120"/>
    <mergeCell ref="AG120:AM120"/>
    <mergeCell ref="AN111:AP111"/>
    <mergeCell ref="AG111:AM111"/>
    <mergeCell ref="AN112:AP112"/>
    <mergeCell ref="AG112:AM112"/>
    <mergeCell ref="AG113:AM113"/>
    <mergeCell ref="AN113:AP113"/>
    <mergeCell ref="AN114:AP114"/>
    <mergeCell ref="AG114:AM114"/>
    <mergeCell ref="AG115:AM115"/>
    <mergeCell ref="AN115:AP115"/>
    <mergeCell ref="E124:I124"/>
    <mergeCell ref="K124:AF124"/>
    <mergeCell ref="E125:I125"/>
    <mergeCell ref="K125:AF125"/>
    <mergeCell ref="AN101:AP101"/>
    <mergeCell ref="AG101:AM101"/>
    <mergeCell ref="AG102:AM102"/>
    <mergeCell ref="AN102:AP102"/>
    <mergeCell ref="AG103:AM103"/>
    <mergeCell ref="AN103:AP103"/>
    <mergeCell ref="AG104:AM104"/>
    <mergeCell ref="AN104:AP104"/>
    <mergeCell ref="AG105:AM105"/>
    <mergeCell ref="AN105:AP105"/>
    <mergeCell ref="AG106:AM106"/>
    <mergeCell ref="AN106:AP106"/>
    <mergeCell ref="AG107:AM107"/>
    <mergeCell ref="AN107:AP107"/>
    <mergeCell ref="AG108:AM108"/>
    <mergeCell ref="AN108:AP108"/>
    <mergeCell ref="AG109:AM109"/>
    <mergeCell ref="AN109:AP109"/>
    <mergeCell ref="AN110:AP110"/>
    <mergeCell ref="AG110:AM110"/>
    <mergeCell ref="E119:I119"/>
    <mergeCell ref="K119:AF119"/>
    <mergeCell ref="E120:I120"/>
    <mergeCell ref="K120:AF120"/>
    <mergeCell ref="E121:I121"/>
    <mergeCell ref="K121:AF121"/>
    <mergeCell ref="E122:I122"/>
    <mergeCell ref="K122:AF122"/>
    <mergeCell ref="E123:I123"/>
    <mergeCell ref="K123:AF123"/>
    <mergeCell ref="E114:I114"/>
    <mergeCell ref="K114:AF114"/>
    <mergeCell ref="E115:I115"/>
    <mergeCell ref="K115:AF115"/>
    <mergeCell ref="K116:AF116"/>
    <mergeCell ref="E116:I116"/>
    <mergeCell ref="K117:AF117"/>
    <mergeCell ref="E117:I117"/>
    <mergeCell ref="K118:AF118"/>
    <mergeCell ref="E118:I118"/>
    <mergeCell ref="E109:I109"/>
    <mergeCell ref="K109:AF109"/>
    <mergeCell ref="E110:I110"/>
    <mergeCell ref="K110:AF110"/>
    <mergeCell ref="K111:AF111"/>
    <mergeCell ref="E111:I111"/>
    <mergeCell ref="E112:I112"/>
    <mergeCell ref="K112:AF112"/>
    <mergeCell ref="E113:I113"/>
    <mergeCell ref="K113:AF113"/>
    <mergeCell ref="K104:AF104"/>
    <mergeCell ref="E104:I104"/>
    <mergeCell ref="K105:AF105"/>
    <mergeCell ref="E105:I105"/>
    <mergeCell ref="K106:AF106"/>
    <mergeCell ref="E106:I106"/>
    <mergeCell ref="E107:I107"/>
    <mergeCell ref="K107:AF107"/>
    <mergeCell ref="E108:I108"/>
    <mergeCell ref="K108:AF108"/>
  </mergeCells>
  <hyperlinks>
    <hyperlink ref="A96" location="'12.01 - OPLÁŠTENIE MOBILI...'!C2" display="/" xr:uid="{00000000-0004-0000-0000-000000000000}"/>
    <hyperlink ref="A97" location="'12.02 - FOTOPOINT - VARIA...'!C2" display="/" xr:uid="{00000000-0004-0000-0000-000001000000}"/>
    <hyperlink ref="A98" location="'12.03 - FOTOPOINT - VARIA...'!C2" display="/" xr:uid="{00000000-0004-0000-0000-000002000000}"/>
    <hyperlink ref="A99" location="'12.04 - SAMOSTATNE STOJAC...'!C2" display="/" xr:uid="{00000000-0004-0000-0000-000003000000}"/>
    <hyperlink ref="A100" location="'12.05 - SAMOSTATNE STOJAC...'!C2" display="/" xr:uid="{00000000-0004-0000-0000-000004000000}"/>
    <hyperlink ref="A101" location="'12.06 - SAMOSTATNE STOJAC...'!C2" display="/" xr:uid="{00000000-0004-0000-0000-000005000000}"/>
    <hyperlink ref="A102" location="'12.07 - SAMOSTATNE STOJAC...'!C2" display="/" xr:uid="{00000000-0004-0000-0000-000006000000}"/>
    <hyperlink ref="A103" location="'12.08 - SAMOSTATNE STOJAC...'!C2" display="/" xr:uid="{00000000-0004-0000-0000-000007000000}"/>
    <hyperlink ref="A104" location="'12.09 - SAMOSTATNE STOJAC...'!C2" display="/" xr:uid="{00000000-0004-0000-0000-000008000000}"/>
    <hyperlink ref="A105" location="'12.10 - SAMOSTATNE STOJAC...'!C2" display="/" xr:uid="{00000000-0004-0000-0000-000009000000}"/>
    <hyperlink ref="A106" location="'12.11 - SAMOSTATNE STOJAC...'!C2" display="/" xr:uid="{00000000-0004-0000-0000-00000A000000}"/>
    <hyperlink ref="A107" location="'12.12 - SAMOSTATNE STOJAC...'!C2" display="/" xr:uid="{00000000-0004-0000-0000-00000B000000}"/>
    <hyperlink ref="A108" location="'12.13 - OHNISKO'!C2" display="/" xr:uid="{00000000-0004-0000-0000-00000C000000}"/>
    <hyperlink ref="A109" location="'12.14 - ODPADKOVÝ KÔŠ KRY...'!C2" display="/" xr:uid="{00000000-0004-0000-0000-00000D000000}"/>
    <hyperlink ref="A110" location="'12.15 - ODPADKOVÝ KÔŠ KRY...'!C2" display="/" xr:uid="{00000000-0004-0000-0000-00000E000000}"/>
    <hyperlink ref="A111" location="'12.16 - ODPADKOVÝ KÔŠ NEK...'!C2" display="/" xr:uid="{00000000-0004-0000-0000-00000F000000}"/>
    <hyperlink ref="A112" location="'12.17 - ODPADKOVÝ KÔŠ NEK...'!C2" display="/" xr:uid="{00000000-0004-0000-0000-000010000000}"/>
    <hyperlink ref="A113" location="'12.18 - STOJAN NA BICYKLE...'!C2" display="/" xr:uid="{00000000-0004-0000-0000-000011000000}"/>
    <hyperlink ref="A114" location="'12.19 - STOJAN NA BICYKLE...'!C2" display="/" xr:uid="{00000000-0004-0000-0000-000012000000}"/>
    <hyperlink ref="A115" location="'12.20 - TURISTICKÉ SMEROV...'!C2" display="/" xr:uid="{00000000-0004-0000-0000-000013000000}"/>
    <hyperlink ref="A116" location="'12.21 - TURISTICKÉ SMEROV...'!C2" display="/" xr:uid="{00000000-0004-0000-0000-000014000000}"/>
    <hyperlink ref="A117" location="'12.22 - INFORMAČNÉ, PROPA...'!C2" display="/" xr:uid="{00000000-0004-0000-0000-000015000000}"/>
    <hyperlink ref="A118" location="'12.23 - INFORMAČNÉ, PROPA...'!C2" display="/" xr:uid="{00000000-0004-0000-0000-000016000000}"/>
    <hyperlink ref="A119" location="'12.24 - INFORMAČNÉ, PROPA...'!C2" display="/" xr:uid="{00000000-0004-0000-0000-000017000000}"/>
    <hyperlink ref="A120" location="'12.25 - TEMATICKÉ DETSKÉ ...'!C2" display="/" xr:uid="{00000000-0004-0000-0000-000018000000}"/>
    <hyperlink ref="A121" location="'12.26 - TEMATICKÉ DETSKÉ ...'!C2" display="/" xr:uid="{00000000-0004-0000-0000-000019000000}"/>
    <hyperlink ref="A122" location="'12.27 - TEMATICKÉ DETSKÉ ...'!C2" display="/" xr:uid="{00000000-0004-0000-0000-00001A000000}"/>
    <hyperlink ref="A123" location="'12.28 - TEMATICKÉ DETSKÉ ...'!C2" display="/" xr:uid="{00000000-0004-0000-0000-00001B000000}"/>
    <hyperlink ref="A124" location="'12.29 - TEMATICKÉ DETSKÉ ...'!C2" display="/" xr:uid="{00000000-0004-0000-0000-00001C000000}"/>
    <hyperlink ref="A125" location="'12.30 - TEMATICKÉ DETSKÉ ...'!C2" display="/" xr:uid="{00000000-0004-0000-0000-00001D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BM13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109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173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PRVKY VÝBAVY</v>
      </c>
      <c r="F7" s="208"/>
      <c r="G7" s="208"/>
      <c r="H7" s="208"/>
      <c r="L7" s="16"/>
    </row>
    <row r="8" spans="2:46" ht="12" customHeight="1">
      <c r="B8" s="16"/>
      <c r="D8" s="22" t="s">
        <v>174</v>
      </c>
      <c r="L8" s="16"/>
    </row>
    <row r="9" spans="2:46" s="1" customFormat="1" ht="16.5" customHeight="1">
      <c r="B9" s="25"/>
      <c r="E9" s="207" t="s">
        <v>175</v>
      </c>
      <c r="F9" s="209"/>
      <c r="G9" s="209"/>
      <c r="H9" s="209"/>
      <c r="L9" s="25"/>
    </row>
    <row r="10" spans="2:46" s="1" customFormat="1" ht="12" customHeight="1">
      <c r="B10" s="25"/>
      <c r="D10" s="22" t="s">
        <v>176</v>
      </c>
      <c r="L10" s="25"/>
    </row>
    <row r="11" spans="2:46" s="1" customFormat="1" ht="16.5" customHeight="1">
      <c r="B11" s="25"/>
      <c r="E11" s="169" t="s">
        <v>496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89" t="str">
        <f>'Rekapitulácia stavby'!E14</f>
        <v xml:space="preserve"> </v>
      </c>
      <c r="F20" s="189"/>
      <c r="G20" s="189"/>
      <c r="H20" s="189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92" t="s">
        <v>1</v>
      </c>
      <c r="F29" s="192"/>
      <c r="G29" s="192"/>
      <c r="H29" s="192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ROUND(J123, 2)</f>
        <v>1098.54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ROUND((SUM(BE123:BE130)),  2)</f>
        <v>0</v>
      </c>
      <c r="G35" s="93"/>
      <c r="H35" s="93"/>
      <c r="I35" s="94">
        <v>0.2</v>
      </c>
      <c r="J35" s="92">
        <f>ROUND(((SUM(BE123:BE130))*I35),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ROUND((SUM(BF123:BF130)),  2)</f>
        <v>1098.54</v>
      </c>
      <c r="I36" s="95">
        <v>0.2</v>
      </c>
      <c r="J36" s="82">
        <f>ROUND(((SUM(BF123:BF130))*I36),  2)</f>
        <v>219.71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ROUND((SUM(BG123:BG130)),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ROUND((SUM(BH123:BH130)),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ROUND((SUM(BI123:BI130)),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1318.25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178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PRVKY VÝBAVY</v>
      </c>
      <c r="F85" s="208"/>
      <c r="G85" s="208"/>
      <c r="H85" s="208"/>
      <c r="L85" s="25"/>
    </row>
    <row r="86" spans="2:12" ht="12" customHeight="1">
      <c r="B86" s="16"/>
      <c r="C86" s="22" t="s">
        <v>174</v>
      </c>
      <c r="L86" s="16"/>
    </row>
    <row r="87" spans="2:12" s="1" customFormat="1" ht="16.5" customHeight="1">
      <c r="B87" s="25"/>
      <c r="E87" s="207" t="s">
        <v>175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176</v>
      </c>
      <c r="L88" s="25"/>
    </row>
    <row r="89" spans="2:12" s="1" customFormat="1" ht="16.5" customHeight="1">
      <c r="B89" s="25"/>
      <c r="E89" s="169" t="str">
        <f>E11</f>
        <v>12.09 - SAMOSTATNE STOJACA LAVIČKA - TYP F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179</v>
      </c>
      <c r="D96" s="96"/>
      <c r="E96" s="96"/>
      <c r="F96" s="96"/>
      <c r="G96" s="96"/>
      <c r="H96" s="96"/>
      <c r="I96" s="96"/>
      <c r="J96" s="105" t="s">
        <v>180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181</v>
      </c>
      <c r="J98" s="62">
        <f>J123</f>
        <v>1098.5399999999997</v>
      </c>
      <c r="L98" s="25"/>
      <c r="AU98" s="13" t="s">
        <v>182</v>
      </c>
    </row>
    <row r="99" spans="2:47" s="8" customFormat="1" ht="24.95" customHeight="1">
      <c r="B99" s="107"/>
      <c r="D99" s="108" t="s">
        <v>183</v>
      </c>
      <c r="E99" s="109"/>
      <c r="F99" s="109"/>
      <c r="G99" s="109"/>
      <c r="H99" s="109"/>
      <c r="I99" s="109"/>
      <c r="J99" s="110">
        <f>J124</f>
        <v>1098.5399999999997</v>
      </c>
      <c r="L99" s="107"/>
    </row>
    <row r="100" spans="2:47" s="9" customFormat="1" ht="19.899999999999999" customHeight="1">
      <c r="B100" s="111"/>
      <c r="D100" s="112" t="s">
        <v>186</v>
      </c>
      <c r="E100" s="113"/>
      <c r="F100" s="113"/>
      <c r="G100" s="113"/>
      <c r="H100" s="113"/>
      <c r="I100" s="113"/>
      <c r="J100" s="114">
        <f>J125</f>
        <v>1092.6899999999998</v>
      </c>
      <c r="L100" s="111"/>
    </row>
    <row r="101" spans="2:47" s="9" customFormat="1" ht="19.899999999999999" customHeight="1">
      <c r="B101" s="111"/>
      <c r="D101" s="112" t="s">
        <v>187</v>
      </c>
      <c r="E101" s="113"/>
      <c r="F101" s="113"/>
      <c r="G101" s="113"/>
      <c r="H101" s="113"/>
      <c r="I101" s="113"/>
      <c r="J101" s="114">
        <f>J129</f>
        <v>5.85</v>
      </c>
      <c r="L101" s="111"/>
    </row>
    <row r="102" spans="2:47" s="1" customFormat="1" ht="21.75" customHeight="1">
      <c r="B102" s="25"/>
      <c r="L102" s="25"/>
    </row>
    <row r="103" spans="2:47" s="1" customFormat="1" ht="6.95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5"/>
    </row>
    <row r="107" spans="2:47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5"/>
    </row>
    <row r="108" spans="2:47" s="1" customFormat="1" ht="24.95" customHeight="1">
      <c r="B108" s="25"/>
      <c r="C108" s="17" t="s">
        <v>195</v>
      </c>
      <c r="L108" s="25"/>
    </row>
    <row r="109" spans="2:47" s="1" customFormat="1" ht="6.95" customHeight="1">
      <c r="B109" s="25"/>
      <c r="L109" s="25"/>
    </row>
    <row r="110" spans="2:47" s="1" customFormat="1" ht="12" customHeight="1">
      <c r="B110" s="25"/>
      <c r="C110" s="22" t="s">
        <v>13</v>
      </c>
      <c r="L110" s="25"/>
    </row>
    <row r="111" spans="2:47" s="1" customFormat="1" ht="26.25" customHeight="1">
      <c r="B111" s="25"/>
      <c r="E111" s="207" t="str">
        <f>E7</f>
        <v>PRVKY DROBNEJ ARCHITEKTÚRY A OSTATNEJ VÝBAVY PRE DOPRAVNÚ A CYKLO INFRAŠTRUKTÚRU PRVKY VÝBAVY</v>
      </c>
      <c r="F111" s="208"/>
      <c r="G111" s="208"/>
      <c r="H111" s="208"/>
      <c r="L111" s="25"/>
    </row>
    <row r="112" spans="2:47" ht="12" customHeight="1">
      <c r="B112" s="16"/>
      <c r="C112" s="22" t="s">
        <v>174</v>
      </c>
      <c r="L112" s="16"/>
    </row>
    <row r="113" spans="2:65" s="1" customFormat="1" ht="16.5" customHeight="1">
      <c r="B113" s="25"/>
      <c r="E113" s="207" t="s">
        <v>175</v>
      </c>
      <c r="F113" s="209"/>
      <c r="G113" s="209"/>
      <c r="H113" s="209"/>
      <c r="L113" s="25"/>
    </row>
    <row r="114" spans="2:65" s="1" customFormat="1" ht="12" customHeight="1">
      <c r="B114" s="25"/>
      <c r="C114" s="22" t="s">
        <v>176</v>
      </c>
      <c r="L114" s="25"/>
    </row>
    <row r="115" spans="2:65" s="1" customFormat="1" ht="16.5" customHeight="1">
      <c r="B115" s="25"/>
      <c r="E115" s="169" t="str">
        <f>E11</f>
        <v>12.09 - SAMOSTATNE STOJACA LAVIČKA - TYP F</v>
      </c>
      <c r="F115" s="209"/>
      <c r="G115" s="209"/>
      <c r="H115" s="209"/>
      <c r="L115" s="25"/>
    </row>
    <row r="116" spans="2:65" s="1" customFormat="1" ht="6.95" customHeight="1">
      <c r="B116" s="25"/>
      <c r="L116" s="25"/>
    </row>
    <row r="117" spans="2:65" s="1" customFormat="1" ht="12" customHeight="1">
      <c r="B117" s="25"/>
      <c r="C117" s="22" t="s">
        <v>16</v>
      </c>
      <c r="F117" s="20" t="str">
        <f>F14</f>
        <v xml:space="preserve"> </v>
      </c>
      <c r="I117" s="22" t="s">
        <v>18</v>
      </c>
      <c r="J117" s="48" t="str">
        <f>IF(J14="","",J14)</f>
        <v>9. 11. 2024</v>
      </c>
      <c r="L117" s="25"/>
    </row>
    <row r="118" spans="2:65" s="1" customFormat="1" ht="6.95" customHeight="1">
      <c r="B118" s="25"/>
      <c r="L118" s="25"/>
    </row>
    <row r="119" spans="2:65" s="1" customFormat="1" ht="54.4" customHeight="1">
      <c r="B119" s="25"/>
      <c r="C119" s="22" t="s">
        <v>20</v>
      </c>
      <c r="F119" s="20" t="str">
        <f>E17</f>
        <v>SÚC PSK, Jesenná 14, 080 05 Prešov</v>
      </c>
      <c r="I119" s="22" t="s">
        <v>25</v>
      </c>
      <c r="J119" s="23" t="str">
        <f>E23</f>
        <v>ŠTOFIRA ARCHITEKTI, s.r.o., Strojárska 2206, Snina</v>
      </c>
      <c r="L119" s="25"/>
    </row>
    <row r="120" spans="2:65" s="1" customFormat="1" ht="15.2" customHeight="1">
      <c r="B120" s="25"/>
      <c r="C120" s="22" t="s">
        <v>24</v>
      </c>
      <c r="F120" s="20" t="str">
        <f>IF(E20="","",E20)</f>
        <v xml:space="preserve"> </v>
      </c>
      <c r="I120" s="22" t="s">
        <v>28</v>
      </c>
      <c r="J120" s="23" t="str">
        <f>E26</f>
        <v>Martin Kofira - KM</v>
      </c>
      <c r="L120" s="25"/>
    </row>
    <row r="121" spans="2:65" s="1" customFormat="1" ht="10.35" customHeight="1">
      <c r="B121" s="25"/>
      <c r="L121" s="25"/>
    </row>
    <row r="122" spans="2:65" s="10" customFormat="1" ht="29.25" customHeight="1">
      <c r="B122" s="115"/>
      <c r="C122" s="116" t="s">
        <v>196</v>
      </c>
      <c r="D122" s="117" t="s">
        <v>56</v>
      </c>
      <c r="E122" s="117" t="s">
        <v>52</v>
      </c>
      <c r="F122" s="117" t="s">
        <v>53</v>
      </c>
      <c r="G122" s="117" t="s">
        <v>197</v>
      </c>
      <c r="H122" s="117" t="s">
        <v>198</v>
      </c>
      <c r="I122" s="117" t="s">
        <v>199</v>
      </c>
      <c r="J122" s="118" t="s">
        <v>180</v>
      </c>
      <c r="K122" s="119" t="s">
        <v>200</v>
      </c>
      <c r="L122" s="115"/>
      <c r="M122" s="55" t="s">
        <v>1</v>
      </c>
      <c r="N122" s="56" t="s">
        <v>35</v>
      </c>
      <c r="O122" s="56" t="s">
        <v>201</v>
      </c>
      <c r="P122" s="56" t="s">
        <v>202</v>
      </c>
      <c r="Q122" s="56" t="s">
        <v>203</v>
      </c>
      <c r="R122" s="56" t="s">
        <v>204</v>
      </c>
      <c r="S122" s="56" t="s">
        <v>205</v>
      </c>
      <c r="T122" s="57" t="s">
        <v>206</v>
      </c>
    </row>
    <row r="123" spans="2:65" s="1" customFormat="1" ht="22.9" customHeight="1">
      <c r="B123" s="25"/>
      <c r="C123" s="60" t="s">
        <v>181</v>
      </c>
      <c r="J123" s="120">
        <f>BK123</f>
        <v>1098.5399999999997</v>
      </c>
      <c r="L123" s="25"/>
      <c r="M123" s="58"/>
      <c r="N123" s="49"/>
      <c r="O123" s="49"/>
      <c r="P123" s="121">
        <f>P124</f>
        <v>1.0695539999999999</v>
      </c>
      <c r="Q123" s="49"/>
      <c r="R123" s="121">
        <f>R124</f>
        <v>0.11749188000000001</v>
      </c>
      <c r="S123" s="49"/>
      <c r="T123" s="122">
        <f>T124</f>
        <v>0</v>
      </c>
      <c r="AT123" s="13" t="s">
        <v>70</v>
      </c>
      <c r="AU123" s="13" t="s">
        <v>182</v>
      </c>
      <c r="BK123" s="123">
        <f>BK124</f>
        <v>1098.5399999999997</v>
      </c>
    </row>
    <row r="124" spans="2:65" s="11" customFormat="1" ht="25.9" customHeight="1">
      <c r="B124" s="124"/>
      <c r="D124" s="125" t="s">
        <v>70</v>
      </c>
      <c r="E124" s="126" t="s">
        <v>207</v>
      </c>
      <c r="F124" s="126" t="s">
        <v>208</v>
      </c>
      <c r="J124" s="127">
        <f>BK124</f>
        <v>1098.5399999999997</v>
      </c>
      <c r="L124" s="124"/>
      <c r="M124" s="128"/>
      <c r="P124" s="129">
        <f>P125+P129</f>
        <v>1.0695539999999999</v>
      </c>
      <c r="R124" s="129">
        <f>R125+R129</f>
        <v>0.11749188000000001</v>
      </c>
      <c r="T124" s="130">
        <f>T125+T129</f>
        <v>0</v>
      </c>
      <c r="AR124" s="125" t="s">
        <v>78</v>
      </c>
      <c r="AT124" s="131" t="s">
        <v>70</v>
      </c>
      <c r="AU124" s="131" t="s">
        <v>71</v>
      </c>
      <c r="AY124" s="125" t="s">
        <v>209</v>
      </c>
      <c r="BK124" s="132">
        <f>BK125+BK129</f>
        <v>1098.5399999999997</v>
      </c>
    </row>
    <row r="125" spans="2:65" s="11" customFormat="1" ht="22.9" customHeight="1">
      <c r="B125" s="124"/>
      <c r="D125" s="125" t="s">
        <v>70</v>
      </c>
      <c r="E125" s="133" t="s">
        <v>229</v>
      </c>
      <c r="F125" s="133" t="s">
        <v>230</v>
      </c>
      <c r="J125" s="134">
        <f>BK125</f>
        <v>1092.6899999999998</v>
      </c>
      <c r="L125" s="124"/>
      <c r="M125" s="128"/>
      <c r="P125" s="129">
        <f>SUM(P126:P128)</f>
        <v>0.84</v>
      </c>
      <c r="R125" s="129">
        <f>SUM(R126:R128)</f>
        <v>0.11749188000000001</v>
      </c>
      <c r="T125" s="130">
        <f>SUM(T126:T128)</f>
        <v>0</v>
      </c>
      <c r="AR125" s="125" t="s">
        <v>78</v>
      </c>
      <c r="AT125" s="131" t="s">
        <v>70</v>
      </c>
      <c r="AU125" s="131" t="s">
        <v>78</v>
      </c>
      <c r="AY125" s="125" t="s">
        <v>209</v>
      </c>
      <c r="BK125" s="132">
        <f>SUM(BK126:BK128)</f>
        <v>1092.6899999999998</v>
      </c>
    </row>
    <row r="126" spans="2:65" s="1" customFormat="1" ht="16.5" customHeight="1">
      <c r="B126" s="135"/>
      <c r="C126" s="136" t="s">
        <v>78</v>
      </c>
      <c r="D126" s="136" t="s">
        <v>212</v>
      </c>
      <c r="E126" s="137" t="s">
        <v>488</v>
      </c>
      <c r="F126" s="138" t="s">
        <v>489</v>
      </c>
      <c r="G126" s="139" t="s">
        <v>215</v>
      </c>
      <c r="H126" s="140">
        <v>1</v>
      </c>
      <c r="I126" s="141">
        <v>15.07</v>
      </c>
      <c r="J126" s="141">
        <f>ROUND(I126*H126,2)</f>
        <v>15.07</v>
      </c>
      <c r="K126" s="142"/>
      <c r="L126" s="25"/>
      <c r="M126" s="143" t="s">
        <v>1</v>
      </c>
      <c r="N126" s="144" t="s">
        <v>37</v>
      </c>
      <c r="O126" s="145">
        <v>0.84</v>
      </c>
      <c r="P126" s="145">
        <f>O126*H126</f>
        <v>0.84</v>
      </c>
      <c r="Q126" s="145">
        <v>4.9187999999999999E-4</v>
      </c>
      <c r="R126" s="145">
        <f>Q126*H126</f>
        <v>4.9187999999999999E-4</v>
      </c>
      <c r="S126" s="145">
        <v>0</v>
      </c>
      <c r="T126" s="146">
        <f>S126*H126</f>
        <v>0</v>
      </c>
      <c r="AR126" s="147" t="s">
        <v>216</v>
      </c>
      <c r="AT126" s="147" t="s">
        <v>212</v>
      </c>
      <c r="AU126" s="147" t="s">
        <v>84</v>
      </c>
      <c r="AY126" s="13" t="s">
        <v>209</v>
      </c>
      <c r="BE126" s="148">
        <f>IF(N126="základná",J126,0)</f>
        <v>0</v>
      </c>
      <c r="BF126" s="148">
        <f>IF(N126="znížená",J126,0)</f>
        <v>15.07</v>
      </c>
      <c r="BG126" s="148">
        <f>IF(N126="zákl. prenesená",J126,0)</f>
        <v>0</v>
      </c>
      <c r="BH126" s="148">
        <f>IF(N126="zníž. prenesená",J126,0)</f>
        <v>0</v>
      </c>
      <c r="BI126" s="148">
        <f>IF(N126="nulová",J126,0)</f>
        <v>0</v>
      </c>
      <c r="BJ126" s="13" t="s">
        <v>84</v>
      </c>
      <c r="BK126" s="148">
        <f>ROUND(I126*H126,2)</f>
        <v>15.07</v>
      </c>
      <c r="BL126" s="13" t="s">
        <v>216</v>
      </c>
      <c r="BM126" s="147" t="s">
        <v>490</v>
      </c>
    </row>
    <row r="127" spans="2:65" s="1" customFormat="1" ht="16.5" customHeight="1">
      <c r="B127" s="135"/>
      <c r="C127" s="149" t="s">
        <v>84</v>
      </c>
      <c r="D127" s="149" t="s">
        <v>218</v>
      </c>
      <c r="E127" s="150" t="s">
        <v>491</v>
      </c>
      <c r="F127" s="151" t="s">
        <v>497</v>
      </c>
      <c r="G127" s="152" t="s">
        <v>215</v>
      </c>
      <c r="H127" s="153">
        <v>1</v>
      </c>
      <c r="I127" s="154">
        <v>1077.6199999999999</v>
      </c>
      <c r="J127" s="154">
        <f>ROUND(I127*H127,2)</f>
        <v>1077.6199999999999</v>
      </c>
      <c r="K127" s="155"/>
      <c r="L127" s="156"/>
      <c r="M127" s="157" t="s">
        <v>1</v>
      </c>
      <c r="N127" s="158" t="s">
        <v>37</v>
      </c>
      <c r="O127" s="145">
        <v>0</v>
      </c>
      <c r="P127" s="145">
        <f>O127*H127</f>
        <v>0</v>
      </c>
      <c r="Q127" s="145">
        <v>0.11700000000000001</v>
      </c>
      <c r="R127" s="145">
        <f>Q127*H127</f>
        <v>0.11700000000000001</v>
      </c>
      <c r="S127" s="145">
        <v>0</v>
      </c>
      <c r="T127" s="146">
        <f>S127*H127</f>
        <v>0</v>
      </c>
      <c r="AR127" s="147" t="s">
        <v>221</v>
      </c>
      <c r="AT127" s="147" t="s">
        <v>218</v>
      </c>
      <c r="AU127" s="147" t="s">
        <v>84</v>
      </c>
      <c r="AY127" s="13" t="s">
        <v>209</v>
      </c>
      <c r="BE127" s="148">
        <f>IF(N127="základná",J127,0)</f>
        <v>0</v>
      </c>
      <c r="BF127" s="148">
        <f>IF(N127="znížená",J127,0)</f>
        <v>1077.6199999999999</v>
      </c>
      <c r="BG127" s="148">
        <f>IF(N127="zákl. prenesená",J127,0)</f>
        <v>0</v>
      </c>
      <c r="BH127" s="148">
        <f>IF(N127="zníž. prenesená",J127,0)</f>
        <v>0</v>
      </c>
      <c r="BI127" s="148">
        <f>IF(N127="nulová",J127,0)</f>
        <v>0</v>
      </c>
      <c r="BJ127" s="13" t="s">
        <v>84</v>
      </c>
      <c r="BK127" s="148">
        <f>ROUND(I127*H127,2)</f>
        <v>1077.6199999999999</v>
      </c>
      <c r="BL127" s="13" t="s">
        <v>216</v>
      </c>
      <c r="BM127" s="147" t="s">
        <v>493</v>
      </c>
    </row>
    <row r="128" spans="2:65" s="1" customFormat="1" ht="117">
      <c r="B128" s="25"/>
      <c r="D128" s="159" t="s">
        <v>286</v>
      </c>
      <c r="F128" s="160" t="s">
        <v>494</v>
      </c>
      <c r="L128" s="25"/>
      <c r="M128" s="161"/>
      <c r="T128" s="52"/>
      <c r="AT128" s="13" t="s">
        <v>286</v>
      </c>
      <c r="AU128" s="13" t="s">
        <v>84</v>
      </c>
    </row>
    <row r="129" spans="2:65" s="11" customFormat="1" ht="22.9" customHeight="1">
      <c r="B129" s="124"/>
      <c r="D129" s="125" t="s">
        <v>70</v>
      </c>
      <c r="E129" s="133" t="s">
        <v>235</v>
      </c>
      <c r="F129" s="133" t="s">
        <v>236</v>
      </c>
      <c r="J129" s="134">
        <f>BK129</f>
        <v>5.85</v>
      </c>
      <c r="L129" s="124"/>
      <c r="M129" s="128"/>
      <c r="P129" s="129">
        <f>P130</f>
        <v>0.22955400000000001</v>
      </c>
      <c r="R129" s="129">
        <f>R130</f>
        <v>0</v>
      </c>
      <c r="T129" s="130">
        <f>T130</f>
        <v>0</v>
      </c>
      <c r="AR129" s="125" t="s">
        <v>78</v>
      </c>
      <c r="AT129" s="131" t="s">
        <v>70</v>
      </c>
      <c r="AU129" s="131" t="s">
        <v>78</v>
      </c>
      <c r="AY129" s="125" t="s">
        <v>209</v>
      </c>
      <c r="BK129" s="132">
        <f>BK130</f>
        <v>5.85</v>
      </c>
    </row>
    <row r="130" spans="2:65" s="1" customFormat="1" ht="33" customHeight="1">
      <c r="B130" s="135"/>
      <c r="C130" s="136" t="s">
        <v>210</v>
      </c>
      <c r="D130" s="136" t="s">
        <v>212</v>
      </c>
      <c r="E130" s="137" t="s">
        <v>480</v>
      </c>
      <c r="F130" s="138" t="s">
        <v>481</v>
      </c>
      <c r="G130" s="139" t="s">
        <v>240</v>
      </c>
      <c r="H130" s="140">
        <v>0.11700000000000001</v>
      </c>
      <c r="I130" s="141">
        <v>49.99</v>
      </c>
      <c r="J130" s="141">
        <f>ROUND(I130*H130,2)</f>
        <v>5.85</v>
      </c>
      <c r="K130" s="142"/>
      <c r="L130" s="25"/>
      <c r="M130" s="162" t="s">
        <v>1</v>
      </c>
      <c r="N130" s="163" t="s">
        <v>37</v>
      </c>
      <c r="O130" s="164">
        <v>1.962</v>
      </c>
      <c r="P130" s="164">
        <f>O130*H130</f>
        <v>0.22955400000000001</v>
      </c>
      <c r="Q130" s="164">
        <v>0</v>
      </c>
      <c r="R130" s="164">
        <f>Q130*H130</f>
        <v>0</v>
      </c>
      <c r="S130" s="164">
        <v>0</v>
      </c>
      <c r="T130" s="165">
        <f>S130*H130</f>
        <v>0</v>
      </c>
      <c r="AR130" s="147" t="s">
        <v>216</v>
      </c>
      <c r="AT130" s="147" t="s">
        <v>212</v>
      </c>
      <c r="AU130" s="147" t="s">
        <v>84</v>
      </c>
      <c r="AY130" s="13" t="s">
        <v>209</v>
      </c>
      <c r="BE130" s="148">
        <f>IF(N130="základná",J130,0)</f>
        <v>0</v>
      </c>
      <c r="BF130" s="148">
        <f>IF(N130="znížená",J130,0)</f>
        <v>5.85</v>
      </c>
      <c r="BG130" s="148">
        <f>IF(N130="zákl. prenesená",J130,0)</f>
        <v>0</v>
      </c>
      <c r="BH130" s="148">
        <f>IF(N130="zníž. prenesená",J130,0)</f>
        <v>0</v>
      </c>
      <c r="BI130" s="148">
        <f>IF(N130="nulová",J130,0)</f>
        <v>0</v>
      </c>
      <c r="BJ130" s="13" t="s">
        <v>84</v>
      </c>
      <c r="BK130" s="148">
        <f>ROUND(I130*H130,2)</f>
        <v>5.85</v>
      </c>
      <c r="BL130" s="13" t="s">
        <v>216</v>
      </c>
      <c r="BM130" s="147" t="s">
        <v>482</v>
      </c>
    </row>
    <row r="131" spans="2:65" s="1" customFormat="1" ht="6.95" customHeight="1"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25"/>
    </row>
  </sheetData>
  <autoFilter ref="C122:K130" xr:uid="{00000000-0009-0000-0000-000009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BM13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112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173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PRVKY VÝBAVY</v>
      </c>
      <c r="F7" s="208"/>
      <c r="G7" s="208"/>
      <c r="H7" s="208"/>
      <c r="L7" s="16"/>
    </row>
    <row r="8" spans="2:46" ht="12" customHeight="1">
      <c r="B8" s="16"/>
      <c r="D8" s="22" t="s">
        <v>174</v>
      </c>
      <c r="L8" s="16"/>
    </row>
    <row r="9" spans="2:46" s="1" customFormat="1" ht="16.5" customHeight="1">
      <c r="B9" s="25"/>
      <c r="E9" s="207" t="s">
        <v>175</v>
      </c>
      <c r="F9" s="209"/>
      <c r="G9" s="209"/>
      <c r="H9" s="209"/>
      <c r="L9" s="25"/>
    </row>
    <row r="10" spans="2:46" s="1" customFormat="1" ht="12" customHeight="1">
      <c r="B10" s="25"/>
      <c r="D10" s="22" t="s">
        <v>176</v>
      </c>
      <c r="L10" s="25"/>
    </row>
    <row r="11" spans="2:46" s="1" customFormat="1" ht="16.5" customHeight="1">
      <c r="B11" s="25"/>
      <c r="E11" s="169" t="s">
        <v>498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89" t="str">
        <f>'Rekapitulácia stavby'!E14</f>
        <v xml:space="preserve"> </v>
      </c>
      <c r="F20" s="189"/>
      <c r="G20" s="189"/>
      <c r="H20" s="189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92" t="s">
        <v>1</v>
      </c>
      <c r="F29" s="192"/>
      <c r="G29" s="192"/>
      <c r="H29" s="192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ROUND(J123, 2)</f>
        <v>1369.32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ROUND((SUM(BE123:BE130)),  2)</f>
        <v>0</v>
      </c>
      <c r="G35" s="93"/>
      <c r="H35" s="93"/>
      <c r="I35" s="94">
        <v>0.2</v>
      </c>
      <c r="J35" s="92">
        <f>ROUND(((SUM(BE123:BE130))*I35),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ROUND((SUM(BF123:BF130)),  2)</f>
        <v>1369.32</v>
      </c>
      <c r="I36" s="95">
        <v>0.2</v>
      </c>
      <c r="J36" s="82">
        <f>ROUND(((SUM(BF123:BF130))*I36),  2)</f>
        <v>273.86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ROUND((SUM(BG123:BG130)),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ROUND((SUM(BH123:BH130)),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ROUND((SUM(BI123:BI130)),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1643.1799999999998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178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PRVKY VÝBAVY</v>
      </c>
      <c r="F85" s="208"/>
      <c r="G85" s="208"/>
      <c r="H85" s="208"/>
      <c r="L85" s="25"/>
    </row>
    <row r="86" spans="2:12" ht="12" customHeight="1">
      <c r="B86" s="16"/>
      <c r="C86" s="22" t="s">
        <v>174</v>
      </c>
      <c r="L86" s="16"/>
    </row>
    <row r="87" spans="2:12" s="1" customFormat="1" ht="16.5" customHeight="1">
      <c r="B87" s="25"/>
      <c r="E87" s="207" t="s">
        <v>175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176</v>
      </c>
      <c r="L88" s="25"/>
    </row>
    <row r="89" spans="2:12" s="1" customFormat="1" ht="16.5" customHeight="1">
      <c r="B89" s="25"/>
      <c r="E89" s="169" t="str">
        <f>E11</f>
        <v>12.10 - SAMOSTATNE STOJACA LAVIČKA - TYP G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179</v>
      </c>
      <c r="D96" s="96"/>
      <c r="E96" s="96"/>
      <c r="F96" s="96"/>
      <c r="G96" s="96"/>
      <c r="H96" s="96"/>
      <c r="I96" s="96"/>
      <c r="J96" s="105" t="s">
        <v>180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181</v>
      </c>
      <c r="J98" s="62">
        <f>J123</f>
        <v>1369.32</v>
      </c>
      <c r="L98" s="25"/>
      <c r="AU98" s="13" t="s">
        <v>182</v>
      </c>
    </row>
    <row r="99" spans="2:47" s="8" customFormat="1" ht="24.95" customHeight="1">
      <c r="B99" s="107"/>
      <c r="D99" s="108" t="s">
        <v>183</v>
      </c>
      <c r="E99" s="109"/>
      <c r="F99" s="109"/>
      <c r="G99" s="109"/>
      <c r="H99" s="109"/>
      <c r="I99" s="109"/>
      <c r="J99" s="110">
        <f>J124</f>
        <v>1369.32</v>
      </c>
      <c r="L99" s="107"/>
    </row>
    <row r="100" spans="2:47" s="9" customFormat="1" ht="19.899999999999999" customHeight="1">
      <c r="B100" s="111"/>
      <c r="D100" s="112" t="s">
        <v>186</v>
      </c>
      <c r="E100" s="113"/>
      <c r="F100" s="113"/>
      <c r="G100" s="113"/>
      <c r="H100" s="113"/>
      <c r="I100" s="113"/>
      <c r="J100" s="114">
        <f>J125</f>
        <v>1363.12</v>
      </c>
      <c r="L100" s="111"/>
    </row>
    <row r="101" spans="2:47" s="9" customFormat="1" ht="19.899999999999999" customHeight="1">
      <c r="B101" s="111"/>
      <c r="D101" s="112" t="s">
        <v>187</v>
      </c>
      <c r="E101" s="113"/>
      <c r="F101" s="113"/>
      <c r="G101" s="113"/>
      <c r="H101" s="113"/>
      <c r="I101" s="113"/>
      <c r="J101" s="114">
        <f>J129</f>
        <v>6.2</v>
      </c>
      <c r="L101" s="111"/>
    </row>
    <row r="102" spans="2:47" s="1" customFormat="1" ht="21.75" customHeight="1">
      <c r="B102" s="25"/>
      <c r="L102" s="25"/>
    </row>
    <row r="103" spans="2:47" s="1" customFormat="1" ht="6.95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5"/>
    </row>
    <row r="107" spans="2:47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5"/>
    </row>
    <row r="108" spans="2:47" s="1" customFormat="1" ht="24.95" customHeight="1">
      <c r="B108" s="25"/>
      <c r="C108" s="17" t="s">
        <v>195</v>
      </c>
      <c r="L108" s="25"/>
    </row>
    <row r="109" spans="2:47" s="1" customFormat="1" ht="6.95" customHeight="1">
      <c r="B109" s="25"/>
      <c r="L109" s="25"/>
    </row>
    <row r="110" spans="2:47" s="1" customFormat="1" ht="12" customHeight="1">
      <c r="B110" s="25"/>
      <c r="C110" s="22" t="s">
        <v>13</v>
      </c>
      <c r="L110" s="25"/>
    </row>
    <row r="111" spans="2:47" s="1" customFormat="1" ht="26.25" customHeight="1">
      <c r="B111" s="25"/>
      <c r="E111" s="207" t="str">
        <f>E7</f>
        <v>PRVKY DROBNEJ ARCHITEKTÚRY A OSTATNEJ VÝBAVY PRE DOPRAVNÚ A CYKLO INFRAŠTRUKTÚRU PRVKY VÝBAVY</v>
      </c>
      <c r="F111" s="208"/>
      <c r="G111" s="208"/>
      <c r="H111" s="208"/>
      <c r="L111" s="25"/>
    </row>
    <row r="112" spans="2:47" ht="12" customHeight="1">
      <c r="B112" s="16"/>
      <c r="C112" s="22" t="s">
        <v>174</v>
      </c>
      <c r="L112" s="16"/>
    </row>
    <row r="113" spans="2:65" s="1" customFormat="1" ht="16.5" customHeight="1">
      <c r="B113" s="25"/>
      <c r="E113" s="207" t="s">
        <v>175</v>
      </c>
      <c r="F113" s="209"/>
      <c r="G113" s="209"/>
      <c r="H113" s="209"/>
      <c r="L113" s="25"/>
    </row>
    <row r="114" spans="2:65" s="1" customFormat="1" ht="12" customHeight="1">
      <c r="B114" s="25"/>
      <c r="C114" s="22" t="s">
        <v>176</v>
      </c>
      <c r="L114" s="25"/>
    </row>
    <row r="115" spans="2:65" s="1" customFormat="1" ht="16.5" customHeight="1">
      <c r="B115" s="25"/>
      <c r="E115" s="169" t="str">
        <f>E11</f>
        <v>12.10 - SAMOSTATNE STOJACA LAVIČKA - TYP G</v>
      </c>
      <c r="F115" s="209"/>
      <c r="G115" s="209"/>
      <c r="H115" s="209"/>
      <c r="L115" s="25"/>
    </row>
    <row r="116" spans="2:65" s="1" customFormat="1" ht="6.95" customHeight="1">
      <c r="B116" s="25"/>
      <c r="L116" s="25"/>
    </row>
    <row r="117" spans="2:65" s="1" customFormat="1" ht="12" customHeight="1">
      <c r="B117" s="25"/>
      <c r="C117" s="22" t="s">
        <v>16</v>
      </c>
      <c r="F117" s="20" t="str">
        <f>F14</f>
        <v xml:space="preserve"> </v>
      </c>
      <c r="I117" s="22" t="s">
        <v>18</v>
      </c>
      <c r="J117" s="48" t="str">
        <f>IF(J14="","",J14)</f>
        <v>9. 11. 2024</v>
      </c>
      <c r="L117" s="25"/>
    </row>
    <row r="118" spans="2:65" s="1" customFormat="1" ht="6.95" customHeight="1">
      <c r="B118" s="25"/>
      <c r="L118" s="25"/>
    </row>
    <row r="119" spans="2:65" s="1" customFormat="1" ht="54.4" customHeight="1">
      <c r="B119" s="25"/>
      <c r="C119" s="22" t="s">
        <v>20</v>
      </c>
      <c r="F119" s="20" t="str">
        <f>E17</f>
        <v>SÚC PSK, Jesenná 14, 080 05 Prešov</v>
      </c>
      <c r="I119" s="22" t="s">
        <v>25</v>
      </c>
      <c r="J119" s="23" t="str">
        <f>E23</f>
        <v>ŠTOFIRA ARCHITEKTI, s.r.o., Strojárska 2206, Snina</v>
      </c>
      <c r="L119" s="25"/>
    </row>
    <row r="120" spans="2:65" s="1" customFormat="1" ht="15.2" customHeight="1">
      <c r="B120" s="25"/>
      <c r="C120" s="22" t="s">
        <v>24</v>
      </c>
      <c r="F120" s="20" t="str">
        <f>IF(E20="","",E20)</f>
        <v xml:space="preserve"> </v>
      </c>
      <c r="I120" s="22" t="s">
        <v>28</v>
      </c>
      <c r="J120" s="23" t="str">
        <f>E26</f>
        <v>Martin Kofira - KM</v>
      </c>
      <c r="L120" s="25"/>
    </row>
    <row r="121" spans="2:65" s="1" customFormat="1" ht="10.35" customHeight="1">
      <c r="B121" s="25"/>
      <c r="L121" s="25"/>
    </row>
    <row r="122" spans="2:65" s="10" customFormat="1" ht="29.25" customHeight="1">
      <c r="B122" s="115"/>
      <c r="C122" s="116" t="s">
        <v>196</v>
      </c>
      <c r="D122" s="117" t="s">
        <v>56</v>
      </c>
      <c r="E122" s="117" t="s">
        <v>52</v>
      </c>
      <c r="F122" s="117" t="s">
        <v>53</v>
      </c>
      <c r="G122" s="117" t="s">
        <v>197</v>
      </c>
      <c r="H122" s="117" t="s">
        <v>198</v>
      </c>
      <c r="I122" s="117" t="s">
        <v>199</v>
      </c>
      <c r="J122" s="118" t="s">
        <v>180</v>
      </c>
      <c r="K122" s="119" t="s">
        <v>200</v>
      </c>
      <c r="L122" s="115"/>
      <c r="M122" s="55" t="s">
        <v>1</v>
      </c>
      <c r="N122" s="56" t="s">
        <v>35</v>
      </c>
      <c r="O122" s="56" t="s">
        <v>201</v>
      </c>
      <c r="P122" s="56" t="s">
        <v>202</v>
      </c>
      <c r="Q122" s="56" t="s">
        <v>203</v>
      </c>
      <c r="R122" s="56" t="s">
        <v>204</v>
      </c>
      <c r="S122" s="56" t="s">
        <v>205</v>
      </c>
      <c r="T122" s="57" t="s">
        <v>206</v>
      </c>
    </row>
    <row r="123" spans="2:65" s="1" customFormat="1" ht="22.9" customHeight="1">
      <c r="B123" s="25"/>
      <c r="C123" s="60" t="s">
        <v>181</v>
      </c>
      <c r="J123" s="120">
        <f>BK123</f>
        <v>1369.32</v>
      </c>
      <c r="L123" s="25"/>
      <c r="M123" s="58"/>
      <c r="N123" s="49"/>
      <c r="O123" s="49"/>
      <c r="P123" s="121">
        <f>P124</f>
        <v>1.083288</v>
      </c>
      <c r="Q123" s="49"/>
      <c r="R123" s="121">
        <f>R124</f>
        <v>0.12449188</v>
      </c>
      <c r="S123" s="49"/>
      <c r="T123" s="122">
        <f>T124</f>
        <v>0</v>
      </c>
      <c r="AT123" s="13" t="s">
        <v>70</v>
      </c>
      <c r="AU123" s="13" t="s">
        <v>182</v>
      </c>
      <c r="BK123" s="123">
        <f>BK124</f>
        <v>1369.32</v>
      </c>
    </row>
    <row r="124" spans="2:65" s="11" customFormat="1" ht="25.9" customHeight="1">
      <c r="B124" s="124"/>
      <c r="D124" s="125" t="s">
        <v>70</v>
      </c>
      <c r="E124" s="126" t="s">
        <v>207</v>
      </c>
      <c r="F124" s="126" t="s">
        <v>208</v>
      </c>
      <c r="J124" s="127">
        <f>BK124</f>
        <v>1369.32</v>
      </c>
      <c r="L124" s="124"/>
      <c r="M124" s="128"/>
      <c r="P124" s="129">
        <f>P125+P129</f>
        <v>1.083288</v>
      </c>
      <c r="R124" s="129">
        <f>R125+R129</f>
        <v>0.12449188</v>
      </c>
      <c r="T124" s="130">
        <f>T125+T129</f>
        <v>0</v>
      </c>
      <c r="AR124" s="125" t="s">
        <v>78</v>
      </c>
      <c r="AT124" s="131" t="s">
        <v>70</v>
      </c>
      <c r="AU124" s="131" t="s">
        <v>71</v>
      </c>
      <c r="AY124" s="125" t="s">
        <v>209</v>
      </c>
      <c r="BK124" s="132">
        <f>BK125+BK129</f>
        <v>1369.32</v>
      </c>
    </row>
    <row r="125" spans="2:65" s="11" customFormat="1" ht="22.9" customHeight="1">
      <c r="B125" s="124"/>
      <c r="D125" s="125" t="s">
        <v>70</v>
      </c>
      <c r="E125" s="133" t="s">
        <v>229</v>
      </c>
      <c r="F125" s="133" t="s">
        <v>230</v>
      </c>
      <c r="J125" s="134">
        <f>BK125</f>
        <v>1363.12</v>
      </c>
      <c r="L125" s="124"/>
      <c r="M125" s="128"/>
      <c r="P125" s="129">
        <f>SUM(P126:P128)</f>
        <v>0.84</v>
      </c>
      <c r="R125" s="129">
        <f>SUM(R126:R128)</f>
        <v>0.12449188</v>
      </c>
      <c r="T125" s="130">
        <f>SUM(T126:T128)</f>
        <v>0</v>
      </c>
      <c r="AR125" s="125" t="s">
        <v>78</v>
      </c>
      <c r="AT125" s="131" t="s">
        <v>70</v>
      </c>
      <c r="AU125" s="131" t="s">
        <v>78</v>
      </c>
      <c r="AY125" s="125" t="s">
        <v>209</v>
      </c>
      <c r="BK125" s="132">
        <f>SUM(BK126:BK128)</f>
        <v>1363.12</v>
      </c>
    </row>
    <row r="126" spans="2:65" s="1" customFormat="1" ht="16.5" customHeight="1">
      <c r="B126" s="135"/>
      <c r="C126" s="136" t="s">
        <v>78</v>
      </c>
      <c r="D126" s="136" t="s">
        <v>212</v>
      </c>
      <c r="E126" s="137" t="s">
        <v>488</v>
      </c>
      <c r="F126" s="138" t="s">
        <v>489</v>
      </c>
      <c r="G126" s="139" t="s">
        <v>215</v>
      </c>
      <c r="H126" s="140">
        <v>1</v>
      </c>
      <c r="I126" s="141">
        <v>15.07</v>
      </c>
      <c r="J126" s="141">
        <f>ROUND(I126*H126,2)</f>
        <v>15.07</v>
      </c>
      <c r="K126" s="142"/>
      <c r="L126" s="25"/>
      <c r="M126" s="143" t="s">
        <v>1</v>
      </c>
      <c r="N126" s="144" t="s">
        <v>37</v>
      </c>
      <c r="O126" s="145">
        <v>0.84</v>
      </c>
      <c r="P126" s="145">
        <f>O126*H126</f>
        <v>0.84</v>
      </c>
      <c r="Q126" s="145">
        <v>4.9187999999999999E-4</v>
      </c>
      <c r="R126" s="145">
        <f>Q126*H126</f>
        <v>4.9187999999999999E-4</v>
      </c>
      <c r="S126" s="145">
        <v>0</v>
      </c>
      <c r="T126" s="146">
        <f>S126*H126</f>
        <v>0</v>
      </c>
      <c r="AR126" s="147" t="s">
        <v>216</v>
      </c>
      <c r="AT126" s="147" t="s">
        <v>212</v>
      </c>
      <c r="AU126" s="147" t="s">
        <v>84</v>
      </c>
      <c r="AY126" s="13" t="s">
        <v>209</v>
      </c>
      <c r="BE126" s="148">
        <f>IF(N126="základná",J126,0)</f>
        <v>0</v>
      </c>
      <c r="BF126" s="148">
        <f>IF(N126="znížená",J126,0)</f>
        <v>15.07</v>
      </c>
      <c r="BG126" s="148">
        <f>IF(N126="zákl. prenesená",J126,0)</f>
        <v>0</v>
      </c>
      <c r="BH126" s="148">
        <f>IF(N126="zníž. prenesená",J126,0)</f>
        <v>0</v>
      </c>
      <c r="BI126" s="148">
        <f>IF(N126="nulová",J126,0)</f>
        <v>0</v>
      </c>
      <c r="BJ126" s="13" t="s">
        <v>84</v>
      </c>
      <c r="BK126" s="148">
        <f>ROUND(I126*H126,2)</f>
        <v>15.07</v>
      </c>
      <c r="BL126" s="13" t="s">
        <v>216</v>
      </c>
      <c r="BM126" s="147" t="s">
        <v>490</v>
      </c>
    </row>
    <row r="127" spans="2:65" s="1" customFormat="1" ht="24.2" customHeight="1">
      <c r="B127" s="135"/>
      <c r="C127" s="149" t="s">
        <v>84</v>
      </c>
      <c r="D127" s="149" t="s">
        <v>218</v>
      </c>
      <c r="E127" s="150" t="s">
        <v>491</v>
      </c>
      <c r="F127" s="151" t="s">
        <v>499</v>
      </c>
      <c r="G127" s="152" t="s">
        <v>215</v>
      </c>
      <c r="H127" s="153">
        <v>1</v>
      </c>
      <c r="I127" s="154">
        <v>1348.05</v>
      </c>
      <c r="J127" s="154">
        <f>ROUND(I127*H127,2)</f>
        <v>1348.05</v>
      </c>
      <c r="K127" s="155"/>
      <c r="L127" s="156"/>
      <c r="M127" s="157" t="s">
        <v>1</v>
      </c>
      <c r="N127" s="158" t="s">
        <v>37</v>
      </c>
      <c r="O127" s="145">
        <v>0</v>
      </c>
      <c r="P127" s="145">
        <f>O127*H127</f>
        <v>0</v>
      </c>
      <c r="Q127" s="145">
        <v>0.124</v>
      </c>
      <c r="R127" s="145">
        <f>Q127*H127</f>
        <v>0.124</v>
      </c>
      <c r="S127" s="145">
        <v>0</v>
      </c>
      <c r="T127" s="146">
        <f>S127*H127</f>
        <v>0</v>
      </c>
      <c r="AR127" s="147" t="s">
        <v>221</v>
      </c>
      <c r="AT127" s="147" t="s">
        <v>218</v>
      </c>
      <c r="AU127" s="147" t="s">
        <v>84</v>
      </c>
      <c r="AY127" s="13" t="s">
        <v>209</v>
      </c>
      <c r="BE127" s="148">
        <f>IF(N127="základná",J127,0)</f>
        <v>0</v>
      </c>
      <c r="BF127" s="148">
        <f>IF(N127="znížená",J127,0)</f>
        <v>1348.05</v>
      </c>
      <c r="BG127" s="148">
        <f>IF(N127="zákl. prenesená",J127,0)</f>
        <v>0</v>
      </c>
      <c r="BH127" s="148">
        <f>IF(N127="zníž. prenesená",J127,0)</f>
        <v>0</v>
      </c>
      <c r="BI127" s="148">
        <f>IF(N127="nulová",J127,0)</f>
        <v>0</v>
      </c>
      <c r="BJ127" s="13" t="s">
        <v>84</v>
      </c>
      <c r="BK127" s="148">
        <f>ROUND(I127*H127,2)</f>
        <v>1348.05</v>
      </c>
      <c r="BL127" s="13" t="s">
        <v>216</v>
      </c>
      <c r="BM127" s="147" t="s">
        <v>493</v>
      </c>
    </row>
    <row r="128" spans="2:65" s="1" customFormat="1" ht="117">
      <c r="B128" s="25"/>
      <c r="D128" s="159" t="s">
        <v>286</v>
      </c>
      <c r="F128" s="160" t="s">
        <v>494</v>
      </c>
      <c r="L128" s="25"/>
      <c r="M128" s="161"/>
      <c r="T128" s="52"/>
      <c r="AT128" s="13" t="s">
        <v>286</v>
      </c>
      <c r="AU128" s="13" t="s">
        <v>84</v>
      </c>
    </row>
    <row r="129" spans="2:65" s="11" customFormat="1" ht="22.9" customHeight="1">
      <c r="B129" s="124"/>
      <c r="D129" s="125" t="s">
        <v>70</v>
      </c>
      <c r="E129" s="133" t="s">
        <v>235</v>
      </c>
      <c r="F129" s="133" t="s">
        <v>236</v>
      </c>
      <c r="J129" s="134">
        <f>BK129</f>
        <v>6.2</v>
      </c>
      <c r="L129" s="124"/>
      <c r="M129" s="128"/>
      <c r="P129" s="129">
        <f>P130</f>
        <v>0.243288</v>
      </c>
      <c r="R129" s="129">
        <f>R130</f>
        <v>0</v>
      </c>
      <c r="T129" s="130">
        <f>T130</f>
        <v>0</v>
      </c>
      <c r="AR129" s="125" t="s">
        <v>78</v>
      </c>
      <c r="AT129" s="131" t="s">
        <v>70</v>
      </c>
      <c r="AU129" s="131" t="s">
        <v>78</v>
      </c>
      <c r="AY129" s="125" t="s">
        <v>209</v>
      </c>
      <c r="BK129" s="132">
        <f>BK130</f>
        <v>6.2</v>
      </c>
    </row>
    <row r="130" spans="2:65" s="1" customFormat="1" ht="33" customHeight="1">
      <c r="B130" s="135"/>
      <c r="C130" s="136" t="s">
        <v>210</v>
      </c>
      <c r="D130" s="136" t="s">
        <v>212</v>
      </c>
      <c r="E130" s="137" t="s">
        <v>480</v>
      </c>
      <c r="F130" s="138" t="s">
        <v>481</v>
      </c>
      <c r="G130" s="139" t="s">
        <v>240</v>
      </c>
      <c r="H130" s="140">
        <v>0.124</v>
      </c>
      <c r="I130" s="141">
        <v>49.99</v>
      </c>
      <c r="J130" s="141">
        <f>ROUND(I130*H130,2)</f>
        <v>6.2</v>
      </c>
      <c r="K130" s="142"/>
      <c r="L130" s="25"/>
      <c r="M130" s="162" t="s">
        <v>1</v>
      </c>
      <c r="N130" s="163" t="s">
        <v>37</v>
      </c>
      <c r="O130" s="164">
        <v>1.962</v>
      </c>
      <c r="P130" s="164">
        <f>O130*H130</f>
        <v>0.243288</v>
      </c>
      <c r="Q130" s="164">
        <v>0</v>
      </c>
      <c r="R130" s="164">
        <f>Q130*H130</f>
        <v>0</v>
      </c>
      <c r="S130" s="164">
        <v>0</v>
      </c>
      <c r="T130" s="165">
        <f>S130*H130</f>
        <v>0</v>
      </c>
      <c r="AR130" s="147" t="s">
        <v>216</v>
      </c>
      <c r="AT130" s="147" t="s">
        <v>212</v>
      </c>
      <c r="AU130" s="147" t="s">
        <v>84</v>
      </c>
      <c r="AY130" s="13" t="s">
        <v>209</v>
      </c>
      <c r="BE130" s="148">
        <f>IF(N130="základná",J130,0)</f>
        <v>0</v>
      </c>
      <c r="BF130" s="148">
        <f>IF(N130="znížená",J130,0)</f>
        <v>6.2</v>
      </c>
      <c r="BG130" s="148">
        <f>IF(N130="zákl. prenesená",J130,0)</f>
        <v>0</v>
      </c>
      <c r="BH130" s="148">
        <f>IF(N130="zníž. prenesená",J130,0)</f>
        <v>0</v>
      </c>
      <c r="BI130" s="148">
        <f>IF(N130="nulová",J130,0)</f>
        <v>0</v>
      </c>
      <c r="BJ130" s="13" t="s">
        <v>84</v>
      </c>
      <c r="BK130" s="148">
        <f>ROUND(I130*H130,2)</f>
        <v>6.2</v>
      </c>
      <c r="BL130" s="13" t="s">
        <v>216</v>
      </c>
      <c r="BM130" s="147" t="s">
        <v>482</v>
      </c>
    </row>
    <row r="131" spans="2:65" s="1" customFormat="1" ht="6.95" customHeight="1"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25"/>
    </row>
  </sheetData>
  <autoFilter ref="C122:K130" xr:uid="{00000000-0009-0000-0000-00000A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1:BM14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115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173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PRVKY VÝBAVY</v>
      </c>
      <c r="F7" s="208"/>
      <c r="G7" s="208"/>
      <c r="H7" s="208"/>
      <c r="L7" s="16"/>
    </row>
    <row r="8" spans="2:46" ht="12" customHeight="1">
      <c r="B8" s="16"/>
      <c r="D8" s="22" t="s">
        <v>174</v>
      </c>
      <c r="L8" s="16"/>
    </row>
    <row r="9" spans="2:46" s="1" customFormat="1" ht="16.5" customHeight="1">
      <c r="B9" s="25"/>
      <c r="E9" s="207" t="s">
        <v>175</v>
      </c>
      <c r="F9" s="209"/>
      <c r="G9" s="209"/>
      <c r="H9" s="209"/>
      <c r="L9" s="25"/>
    </row>
    <row r="10" spans="2:46" s="1" customFormat="1" ht="12" customHeight="1">
      <c r="B10" s="25"/>
      <c r="D10" s="22" t="s">
        <v>176</v>
      </c>
      <c r="L10" s="25"/>
    </row>
    <row r="11" spans="2:46" s="1" customFormat="1" ht="16.5" customHeight="1">
      <c r="B11" s="25"/>
      <c r="E11" s="169" t="s">
        <v>500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89" t="str">
        <f>'Rekapitulácia stavby'!E14</f>
        <v xml:space="preserve"> </v>
      </c>
      <c r="F20" s="189"/>
      <c r="G20" s="189"/>
      <c r="H20" s="189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92" t="s">
        <v>1</v>
      </c>
      <c r="F29" s="192"/>
      <c r="G29" s="192"/>
      <c r="H29" s="192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ROUND(J125, 2)</f>
        <v>1611.82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ROUND((SUM(BE125:BE144)),  2)</f>
        <v>0</v>
      </c>
      <c r="G35" s="93"/>
      <c r="H35" s="93"/>
      <c r="I35" s="94">
        <v>0.2</v>
      </c>
      <c r="J35" s="92">
        <f>ROUND(((SUM(BE125:BE144))*I35),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ROUND((SUM(BF125:BF144)),  2)</f>
        <v>1611.82</v>
      </c>
      <c r="I36" s="95">
        <v>0.2</v>
      </c>
      <c r="J36" s="82">
        <f>ROUND(((SUM(BF125:BF144))*I36),  2)</f>
        <v>322.36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ROUND((SUM(BG125:BG144)),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ROUND((SUM(BH125:BH144)),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ROUND((SUM(BI125:BI144)),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1934.1799999999998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178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PRVKY VÝBAVY</v>
      </c>
      <c r="F85" s="208"/>
      <c r="G85" s="208"/>
      <c r="H85" s="208"/>
      <c r="L85" s="25"/>
    </row>
    <row r="86" spans="2:12" ht="12" customHeight="1">
      <c r="B86" s="16"/>
      <c r="C86" s="22" t="s">
        <v>174</v>
      </c>
      <c r="L86" s="16"/>
    </row>
    <row r="87" spans="2:12" s="1" customFormat="1" ht="16.5" customHeight="1">
      <c r="B87" s="25"/>
      <c r="E87" s="207" t="s">
        <v>175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176</v>
      </c>
      <c r="L88" s="25"/>
    </row>
    <row r="89" spans="2:12" s="1" customFormat="1" ht="16.5" customHeight="1">
      <c r="B89" s="25"/>
      <c r="E89" s="169" t="str">
        <f>E11</f>
        <v>12.11 - SAMOSTATNE STOJACI STÔL - TYP A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179</v>
      </c>
      <c r="D96" s="96"/>
      <c r="E96" s="96"/>
      <c r="F96" s="96"/>
      <c r="G96" s="96"/>
      <c r="H96" s="96"/>
      <c r="I96" s="96"/>
      <c r="J96" s="105" t="s">
        <v>180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181</v>
      </c>
      <c r="J98" s="62">
        <f>J125</f>
        <v>1611.82</v>
      </c>
      <c r="L98" s="25"/>
      <c r="AU98" s="13" t="s">
        <v>182</v>
      </c>
    </row>
    <row r="99" spans="2:47" s="8" customFormat="1" ht="24.95" customHeight="1">
      <c r="B99" s="107"/>
      <c r="D99" s="108" t="s">
        <v>183</v>
      </c>
      <c r="E99" s="109"/>
      <c r="F99" s="109"/>
      <c r="G99" s="109"/>
      <c r="H99" s="109"/>
      <c r="I99" s="109"/>
      <c r="J99" s="110">
        <f>J126</f>
        <v>1611.82</v>
      </c>
      <c r="L99" s="107"/>
    </row>
    <row r="100" spans="2:47" s="9" customFormat="1" ht="19.899999999999999" customHeight="1">
      <c r="B100" s="111"/>
      <c r="D100" s="112" t="s">
        <v>439</v>
      </c>
      <c r="E100" s="113"/>
      <c r="F100" s="113"/>
      <c r="G100" s="113"/>
      <c r="H100" s="113"/>
      <c r="I100" s="113"/>
      <c r="J100" s="114">
        <f>J127</f>
        <v>80.44</v>
      </c>
      <c r="L100" s="111"/>
    </row>
    <row r="101" spans="2:47" s="9" customFormat="1" ht="19.899999999999999" customHeight="1">
      <c r="B101" s="111"/>
      <c r="D101" s="112" t="s">
        <v>440</v>
      </c>
      <c r="E101" s="113"/>
      <c r="F101" s="113"/>
      <c r="G101" s="113"/>
      <c r="H101" s="113"/>
      <c r="I101" s="113"/>
      <c r="J101" s="114">
        <f>J136</f>
        <v>59.07</v>
      </c>
      <c r="L101" s="111"/>
    </row>
    <row r="102" spans="2:47" s="9" customFormat="1" ht="19.899999999999999" customHeight="1">
      <c r="B102" s="111"/>
      <c r="D102" s="112" t="s">
        <v>186</v>
      </c>
      <c r="E102" s="113"/>
      <c r="F102" s="113"/>
      <c r="G102" s="113"/>
      <c r="H102" s="113"/>
      <c r="I102" s="113"/>
      <c r="J102" s="114">
        <f>J139</f>
        <v>1412.07</v>
      </c>
      <c r="L102" s="111"/>
    </row>
    <row r="103" spans="2:47" s="9" customFormat="1" ht="19.899999999999999" customHeight="1">
      <c r="B103" s="111"/>
      <c r="D103" s="112" t="s">
        <v>187</v>
      </c>
      <c r="E103" s="113"/>
      <c r="F103" s="113"/>
      <c r="G103" s="113"/>
      <c r="H103" s="113"/>
      <c r="I103" s="113"/>
      <c r="J103" s="114">
        <f>J143</f>
        <v>60.24</v>
      </c>
      <c r="L103" s="111"/>
    </row>
    <row r="104" spans="2:47" s="1" customFormat="1" ht="21.75" customHeight="1">
      <c r="B104" s="25"/>
      <c r="L104" s="25"/>
    </row>
    <row r="105" spans="2:47" s="1" customFormat="1" ht="6.95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5"/>
    </row>
    <row r="109" spans="2:47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5"/>
    </row>
    <row r="110" spans="2:47" s="1" customFormat="1" ht="24.95" customHeight="1">
      <c r="B110" s="25"/>
      <c r="C110" s="17" t="s">
        <v>195</v>
      </c>
      <c r="L110" s="25"/>
    </row>
    <row r="111" spans="2:47" s="1" customFormat="1" ht="6.95" customHeight="1">
      <c r="B111" s="25"/>
      <c r="L111" s="25"/>
    </row>
    <row r="112" spans="2:47" s="1" customFormat="1" ht="12" customHeight="1">
      <c r="B112" s="25"/>
      <c r="C112" s="22" t="s">
        <v>13</v>
      </c>
      <c r="L112" s="25"/>
    </row>
    <row r="113" spans="2:65" s="1" customFormat="1" ht="26.25" customHeight="1">
      <c r="B113" s="25"/>
      <c r="E113" s="207" t="str">
        <f>E7</f>
        <v>PRVKY DROBNEJ ARCHITEKTÚRY A OSTATNEJ VÝBAVY PRE DOPRAVNÚ A CYKLO INFRAŠTRUKTÚRU PRVKY VÝBAVY</v>
      </c>
      <c r="F113" s="208"/>
      <c r="G113" s="208"/>
      <c r="H113" s="208"/>
      <c r="L113" s="25"/>
    </row>
    <row r="114" spans="2:65" ht="12" customHeight="1">
      <c r="B114" s="16"/>
      <c r="C114" s="22" t="s">
        <v>174</v>
      </c>
      <c r="L114" s="16"/>
    </row>
    <row r="115" spans="2:65" s="1" customFormat="1" ht="16.5" customHeight="1">
      <c r="B115" s="25"/>
      <c r="E115" s="207" t="s">
        <v>175</v>
      </c>
      <c r="F115" s="209"/>
      <c r="G115" s="209"/>
      <c r="H115" s="209"/>
      <c r="L115" s="25"/>
    </row>
    <row r="116" spans="2:65" s="1" customFormat="1" ht="12" customHeight="1">
      <c r="B116" s="25"/>
      <c r="C116" s="22" t="s">
        <v>176</v>
      </c>
      <c r="L116" s="25"/>
    </row>
    <row r="117" spans="2:65" s="1" customFormat="1" ht="16.5" customHeight="1">
      <c r="B117" s="25"/>
      <c r="E117" s="169" t="str">
        <f>E11</f>
        <v>12.11 - SAMOSTATNE STOJACI STÔL - TYP A</v>
      </c>
      <c r="F117" s="209"/>
      <c r="G117" s="209"/>
      <c r="H117" s="209"/>
      <c r="L117" s="25"/>
    </row>
    <row r="118" spans="2:65" s="1" customFormat="1" ht="6.95" customHeight="1">
      <c r="B118" s="25"/>
      <c r="L118" s="25"/>
    </row>
    <row r="119" spans="2:65" s="1" customFormat="1" ht="12" customHeight="1">
      <c r="B119" s="25"/>
      <c r="C119" s="22" t="s">
        <v>16</v>
      </c>
      <c r="F119" s="20" t="str">
        <f>F14</f>
        <v xml:space="preserve"> </v>
      </c>
      <c r="I119" s="22" t="s">
        <v>18</v>
      </c>
      <c r="J119" s="48" t="str">
        <f>IF(J14="","",J14)</f>
        <v>9. 11. 2024</v>
      </c>
      <c r="L119" s="25"/>
    </row>
    <row r="120" spans="2:65" s="1" customFormat="1" ht="6.95" customHeight="1">
      <c r="B120" s="25"/>
      <c r="L120" s="25"/>
    </row>
    <row r="121" spans="2:65" s="1" customFormat="1" ht="54.4" customHeight="1">
      <c r="B121" s="25"/>
      <c r="C121" s="22" t="s">
        <v>20</v>
      </c>
      <c r="F121" s="20" t="str">
        <f>E17</f>
        <v>SÚC PSK, Jesenná 14, 080 05 Prešov</v>
      </c>
      <c r="I121" s="22" t="s">
        <v>25</v>
      </c>
      <c r="J121" s="23" t="str">
        <f>E23</f>
        <v>ŠTOFIRA ARCHITEKTI, s.r.o., Strojárska 2206, Snina</v>
      </c>
      <c r="L121" s="25"/>
    </row>
    <row r="122" spans="2:65" s="1" customFormat="1" ht="15.2" customHeight="1">
      <c r="B122" s="25"/>
      <c r="C122" s="22" t="s">
        <v>24</v>
      </c>
      <c r="F122" s="20" t="str">
        <f>IF(E20="","",E20)</f>
        <v xml:space="preserve"> </v>
      </c>
      <c r="I122" s="22" t="s">
        <v>28</v>
      </c>
      <c r="J122" s="23" t="str">
        <f>E26</f>
        <v>Martin Kofira - KM</v>
      </c>
      <c r="L122" s="25"/>
    </row>
    <row r="123" spans="2:65" s="1" customFormat="1" ht="10.35" customHeight="1">
      <c r="B123" s="25"/>
      <c r="L123" s="25"/>
    </row>
    <row r="124" spans="2:65" s="10" customFormat="1" ht="29.25" customHeight="1">
      <c r="B124" s="115"/>
      <c r="C124" s="116" t="s">
        <v>196</v>
      </c>
      <c r="D124" s="117" t="s">
        <v>56</v>
      </c>
      <c r="E124" s="117" t="s">
        <v>52</v>
      </c>
      <c r="F124" s="117" t="s">
        <v>53</v>
      </c>
      <c r="G124" s="117" t="s">
        <v>197</v>
      </c>
      <c r="H124" s="117" t="s">
        <v>198</v>
      </c>
      <c r="I124" s="117" t="s">
        <v>199</v>
      </c>
      <c r="J124" s="118" t="s">
        <v>180</v>
      </c>
      <c r="K124" s="119" t="s">
        <v>200</v>
      </c>
      <c r="L124" s="115"/>
      <c r="M124" s="55" t="s">
        <v>1</v>
      </c>
      <c r="N124" s="56" t="s">
        <v>35</v>
      </c>
      <c r="O124" s="56" t="s">
        <v>201</v>
      </c>
      <c r="P124" s="56" t="s">
        <v>202</v>
      </c>
      <c r="Q124" s="56" t="s">
        <v>203</v>
      </c>
      <c r="R124" s="56" t="s">
        <v>204</v>
      </c>
      <c r="S124" s="56" t="s">
        <v>205</v>
      </c>
      <c r="T124" s="57" t="s">
        <v>206</v>
      </c>
    </row>
    <row r="125" spans="2:65" s="1" customFormat="1" ht="22.9" customHeight="1">
      <c r="B125" s="25"/>
      <c r="C125" s="60" t="s">
        <v>181</v>
      </c>
      <c r="J125" s="120">
        <f>BK125</f>
        <v>1611.82</v>
      </c>
      <c r="L125" s="25"/>
      <c r="M125" s="58"/>
      <c r="N125" s="49"/>
      <c r="O125" s="49"/>
      <c r="P125" s="121">
        <f>P126</f>
        <v>6.1444559999999999</v>
      </c>
      <c r="Q125" s="49"/>
      <c r="R125" s="121">
        <f>R126</f>
        <v>1.2049823600000003</v>
      </c>
      <c r="S125" s="49"/>
      <c r="T125" s="122">
        <f>T126</f>
        <v>0</v>
      </c>
      <c r="AT125" s="13" t="s">
        <v>70</v>
      </c>
      <c r="AU125" s="13" t="s">
        <v>182</v>
      </c>
      <c r="BK125" s="123">
        <f>BK126</f>
        <v>1611.82</v>
      </c>
    </row>
    <row r="126" spans="2:65" s="11" customFormat="1" ht="25.9" customHeight="1">
      <c r="B126" s="124"/>
      <c r="D126" s="125" t="s">
        <v>70</v>
      </c>
      <c r="E126" s="126" t="s">
        <v>207</v>
      </c>
      <c r="F126" s="126" t="s">
        <v>208</v>
      </c>
      <c r="J126" s="127">
        <f>BK126</f>
        <v>1611.82</v>
      </c>
      <c r="L126" s="124"/>
      <c r="M126" s="128"/>
      <c r="P126" s="129">
        <f>P127+P136+P139+P143</f>
        <v>6.1444559999999999</v>
      </c>
      <c r="R126" s="129">
        <f>R127+R136+R139+R143</f>
        <v>1.2049823600000003</v>
      </c>
      <c r="T126" s="130">
        <f>T127+T136+T139+T143</f>
        <v>0</v>
      </c>
      <c r="AR126" s="125" t="s">
        <v>78</v>
      </c>
      <c r="AT126" s="131" t="s">
        <v>70</v>
      </c>
      <c r="AU126" s="131" t="s">
        <v>71</v>
      </c>
      <c r="AY126" s="125" t="s">
        <v>209</v>
      </c>
      <c r="BK126" s="132">
        <f>BK127+BK136+BK139+BK143</f>
        <v>1611.82</v>
      </c>
    </row>
    <row r="127" spans="2:65" s="11" customFormat="1" ht="22.9" customHeight="1">
      <c r="B127" s="124"/>
      <c r="D127" s="125" t="s">
        <v>70</v>
      </c>
      <c r="E127" s="133" t="s">
        <v>78</v>
      </c>
      <c r="F127" s="133" t="s">
        <v>441</v>
      </c>
      <c r="J127" s="134">
        <f>BK127</f>
        <v>80.44</v>
      </c>
      <c r="L127" s="124"/>
      <c r="M127" s="128"/>
      <c r="P127" s="129">
        <f>SUM(P128:P135)</f>
        <v>2.6127810000000005</v>
      </c>
      <c r="R127" s="129">
        <f>SUM(R128:R135)</f>
        <v>0</v>
      </c>
      <c r="T127" s="130">
        <f>SUM(T128:T135)</f>
        <v>0</v>
      </c>
      <c r="AR127" s="125" t="s">
        <v>78</v>
      </c>
      <c r="AT127" s="131" t="s">
        <v>70</v>
      </c>
      <c r="AU127" s="131" t="s">
        <v>78</v>
      </c>
      <c r="AY127" s="125" t="s">
        <v>209</v>
      </c>
      <c r="BK127" s="132">
        <f>SUM(BK128:BK135)</f>
        <v>80.44</v>
      </c>
    </row>
    <row r="128" spans="2:65" s="1" customFormat="1" ht="21.75" customHeight="1">
      <c r="B128" s="135"/>
      <c r="C128" s="136" t="s">
        <v>78</v>
      </c>
      <c r="D128" s="136" t="s">
        <v>212</v>
      </c>
      <c r="E128" s="137" t="s">
        <v>442</v>
      </c>
      <c r="F128" s="138" t="s">
        <v>443</v>
      </c>
      <c r="G128" s="139" t="s">
        <v>227</v>
      </c>
      <c r="H128" s="140">
        <v>0.51300000000000001</v>
      </c>
      <c r="I128" s="141">
        <v>76.959999999999994</v>
      </c>
      <c r="J128" s="141">
        <f t="shared" ref="J128:J135" si="0">ROUND(I128*H128,2)</f>
        <v>39.479999999999997</v>
      </c>
      <c r="K128" s="142"/>
      <c r="L128" s="25"/>
      <c r="M128" s="143" t="s">
        <v>1</v>
      </c>
      <c r="N128" s="144" t="s">
        <v>37</v>
      </c>
      <c r="O128" s="145">
        <v>3.85</v>
      </c>
      <c r="P128" s="145">
        <f t="shared" ref="P128:P135" si="1">O128*H128</f>
        <v>1.9750500000000002</v>
      </c>
      <c r="Q128" s="145">
        <v>0</v>
      </c>
      <c r="R128" s="145">
        <f t="shared" ref="R128:R135" si="2">Q128*H128</f>
        <v>0</v>
      </c>
      <c r="S128" s="145">
        <v>0</v>
      </c>
      <c r="T128" s="146">
        <f t="shared" ref="T128:T135" si="3">S128*H128</f>
        <v>0</v>
      </c>
      <c r="AR128" s="147" t="s">
        <v>216</v>
      </c>
      <c r="AT128" s="147" t="s">
        <v>212</v>
      </c>
      <c r="AU128" s="147" t="s">
        <v>84</v>
      </c>
      <c r="AY128" s="13" t="s">
        <v>209</v>
      </c>
      <c r="BE128" s="148">
        <f t="shared" ref="BE128:BE135" si="4">IF(N128="základná",J128,0)</f>
        <v>0</v>
      </c>
      <c r="BF128" s="148">
        <f t="shared" ref="BF128:BF135" si="5">IF(N128="znížená",J128,0)</f>
        <v>39.479999999999997</v>
      </c>
      <c r="BG128" s="148">
        <f t="shared" ref="BG128:BG135" si="6">IF(N128="zákl. prenesená",J128,0)</f>
        <v>0</v>
      </c>
      <c r="BH128" s="148">
        <f t="shared" ref="BH128:BH135" si="7">IF(N128="zníž. prenesená",J128,0)</f>
        <v>0</v>
      </c>
      <c r="BI128" s="148">
        <f t="shared" ref="BI128:BI135" si="8">IF(N128="nulová",J128,0)</f>
        <v>0</v>
      </c>
      <c r="BJ128" s="13" t="s">
        <v>84</v>
      </c>
      <c r="BK128" s="148">
        <f t="shared" ref="BK128:BK135" si="9">ROUND(I128*H128,2)</f>
        <v>39.479999999999997</v>
      </c>
      <c r="BL128" s="13" t="s">
        <v>216</v>
      </c>
      <c r="BM128" s="147" t="s">
        <v>444</v>
      </c>
    </row>
    <row r="129" spans="2:65" s="1" customFormat="1" ht="24.2" customHeight="1">
      <c r="B129" s="135"/>
      <c r="C129" s="136" t="s">
        <v>84</v>
      </c>
      <c r="D129" s="136" t="s">
        <v>212</v>
      </c>
      <c r="E129" s="137" t="s">
        <v>445</v>
      </c>
      <c r="F129" s="138" t="s">
        <v>446</v>
      </c>
      <c r="G129" s="139" t="s">
        <v>227</v>
      </c>
      <c r="H129" s="140">
        <v>0.154</v>
      </c>
      <c r="I129" s="141">
        <v>15.4</v>
      </c>
      <c r="J129" s="141">
        <f t="shared" si="0"/>
        <v>2.37</v>
      </c>
      <c r="K129" s="142"/>
      <c r="L129" s="25"/>
      <c r="M129" s="143" t="s">
        <v>1</v>
      </c>
      <c r="N129" s="144" t="s">
        <v>37</v>
      </c>
      <c r="O129" s="145">
        <v>0.77100000000000002</v>
      </c>
      <c r="P129" s="145">
        <f t="shared" si="1"/>
        <v>0.11873400000000001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AR129" s="147" t="s">
        <v>216</v>
      </c>
      <c r="AT129" s="147" t="s">
        <v>212</v>
      </c>
      <c r="AU129" s="147" t="s">
        <v>84</v>
      </c>
      <c r="AY129" s="13" t="s">
        <v>209</v>
      </c>
      <c r="BE129" s="148">
        <f t="shared" si="4"/>
        <v>0</v>
      </c>
      <c r="BF129" s="148">
        <f t="shared" si="5"/>
        <v>2.37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3" t="s">
        <v>84</v>
      </c>
      <c r="BK129" s="148">
        <f t="shared" si="9"/>
        <v>2.37</v>
      </c>
      <c r="BL129" s="13" t="s">
        <v>216</v>
      </c>
      <c r="BM129" s="147" t="s">
        <v>447</v>
      </c>
    </row>
    <row r="130" spans="2:65" s="1" customFormat="1" ht="33" customHeight="1">
      <c r="B130" s="135"/>
      <c r="C130" s="136" t="s">
        <v>210</v>
      </c>
      <c r="D130" s="136" t="s">
        <v>212</v>
      </c>
      <c r="E130" s="137" t="s">
        <v>448</v>
      </c>
      <c r="F130" s="138" t="s">
        <v>449</v>
      </c>
      <c r="G130" s="139" t="s">
        <v>227</v>
      </c>
      <c r="H130" s="140">
        <v>0.46700000000000003</v>
      </c>
      <c r="I130" s="141">
        <v>5.04</v>
      </c>
      <c r="J130" s="141">
        <f t="shared" si="0"/>
        <v>2.35</v>
      </c>
      <c r="K130" s="142"/>
      <c r="L130" s="25"/>
      <c r="M130" s="143" t="s">
        <v>1</v>
      </c>
      <c r="N130" s="144" t="s">
        <v>37</v>
      </c>
      <c r="O130" s="145">
        <v>7.0999999999999994E-2</v>
      </c>
      <c r="P130" s="145">
        <f t="shared" si="1"/>
        <v>3.3156999999999999E-2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216</v>
      </c>
      <c r="AT130" s="147" t="s">
        <v>212</v>
      </c>
      <c r="AU130" s="147" t="s">
        <v>84</v>
      </c>
      <c r="AY130" s="13" t="s">
        <v>209</v>
      </c>
      <c r="BE130" s="148">
        <f t="shared" si="4"/>
        <v>0</v>
      </c>
      <c r="BF130" s="148">
        <f t="shared" si="5"/>
        <v>2.35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3" t="s">
        <v>84</v>
      </c>
      <c r="BK130" s="148">
        <f t="shared" si="9"/>
        <v>2.35</v>
      </c>
      <c r="BL130" s="13" t="s">
        <v>216</v>
      </c>
      <c r="BM130" s="147" t="s">
        <v>450</v>
      </c>
    </row>
    <row r="131" spans="2:65" s="1" customFormat="1" ht="37.9" customHeight="1">
      <c r="B131" s="135"/>
      <c r="C131" s="136" t="s">
        <v>216</v>
      </c>
      <c r="D131" s="136" t="s">
        <v>212</v>
      </c>
      <c r="E131" s="137" t="s">
        <v>451</v>
      </c>
      <c r="F131" s="138" t="s">
        <v>452</v>
      </c>
      <c r="G131" s="139" t="s">
        <v>227</v>
      </c>
      <c r="H131" s="140">
        <v>12.609</v>
      </c>
      <c r="I131" s="141">
        <v>0.51</v>
      </c>
      <c r="J131" s="141">
        <f t="shared" si="0"/>
        <v>6.43</v>
      </c>
      <c r="K131" s="142"/>
      <c r="L131" s="25"/>
      <c r="M131" s="143" t="s">
        <v>1</v>
      </c>
      <c r="N131" s="144" t="s">
        <v>37</v>
      </c>
      <c r="O131" s="145">
        <v>7.0000000000000001E-3</v>
      </c>
      <c r="P131" s="145">
        <f t="shared" si="1"/>
        <v>8.8263000000000008E-2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R131" s="147" t="s">
        <v>216</v>
      </c>
      <c r="AT131" s="147" t="s">
        <v>212</v>
      </c>
      <c r="AU131" s="147" t="s">
        <v>84</v>
      </c>
      <c r="AY131" s="13" t="s">
        <v>209</v>
      </c>
      <c r="BE131" s="148">
        <f t="shared" si="4"/>
        <v>0</v>
      </c>
      <c r="BF131" s="148">
        <f t="shared" si="5"/>
        <v>6.43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3" t="s">
        <v>84</v>
      </c>
      <c r="BK131" s="148">
        <f t="shared" si="9"/>
        <v>6.43</v>
      </c>
      <c r="BL131" s="13" t="s">
        <v>216</v>
      </c>
      <c r="BM131" s="147" t="s">
        <v>453</v>
      </c>
    </row>
    <row r="132" spans="2:65" s="1" customFormat="1" ht="16.5" customHeight="1">
      <c r="B132" s="135"/>
      <c r="C132" s="136" t="s">
        <v>237</v>
      </c>
      <c r="D132" s="136" t="s">
        <v>212</v>
      </c>
      <c r="E132" s="137" t="s">
        <v>454</v>
      </c>
      <c r="F132" s="138" t="s">
        <v>455</v>
      </c>
      <c r="G132" s="139" t="s">
        <v>227</v>
      </c>
      <c r="H132" s="140">
        <v>0.46700000000000003</v>
      </c>
      <c r="I132" s="141">
        <v>12.66</v>
      </c>
      <c r="J132" s="141">
        <f t="shared" si="0"/>
        <v>5.91</v>
      </c>
      <c r="K132" s="142"/>
      <c r="L132" s="25"/>
      <c r="M132" s="143" t="s">
        <v>1</v>
      </c>
      <c r="N132" s="144" t="s">
        <v>37</v>
      </c>
      <c r="O132" s="145">
        <v>0.83199999999999996</v>
      </c>
      <c r="P132" s="145">
        <f t="shared" si="1"/>
        <v>0.388544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AR132" s="147" t="s">
        <v>216</v>
      </c>
      <c r="AT132" s="147" t="s">
        <v>212</v>
      </c>
      <c r="AU132" s="147" t="s">
        <v>84</v>
      </c>
      <c r="AY132" s="13" t="s">
        <v>209</v>
      </c>
      <c r="BE132" s="148">
        <f t="shared" si="4"/>
        <v>0</v>
      </c>
      <c r="BF132" s="148">
        <f t="shared" si="5"/>
        <v>5.91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3" t="s">
        <v>84</v>
      </c>
      <c r="BK132" s="148">
        <f t="shared" si="9"/>
        <v>5.91</v>
      </c>
      <c r="BL132" s="13" t="s">
        <v>216</v>
      </c>
      <c r="BM132" s="147" t="s">
        <v>456</v>
      </c>
    </row>
    <row r="133" spans="2:65" s="1" customFormat="1" ht="16.5" customHeight="1">
      <c r="B133" s="135"/>
      <c r="C133" s="136" t="s">
        <v>223</v>
      </c>
      <c r="D133" s="136" t="s">
        <v>212</v>
      </c>
      <c r="E133" s="137" t="s">
        <v>457</v>
      </c>
      <c r="F133" s="138" t="s">
        <v>458</v>
      </c>
      <c r="G133" s="139" t="s">
        <v>227</v>
      </c>
      <c r="H133" s="140">
        <v>0.46700000000000003</v>
      </c>
      <c r="I133" s="141">
        <v>0.87</v>
      </c>
      <c r="J133" s="141">
        <f t="shared" si="0"/>
        <v>0.41</v>
      </c>
      <c r="K133" s="142"/>
      <c r="L133" s="25"/>
      <c r="M133" s="143" t="s">
        <v>1</v>
      </c>
      <c r="N133" s="144" t="s">
        <v>37</v>
      </c>
      <c r="O133" s="145">
        <v>8.9999999999999993E-3</v>
      </c>
      <c r="P133" s="145">
        <f t="shared" si="1"/>
        <v>4.2030000000000001E-3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AR133" s="147" t="s">
        <v>216</v>
      </c>
      <c r="AT133" s="147" t="s">
        <v>212</v>
      </c>
      <c r="AU133" s="147" t="s">
        <v>84</v>
      </c>
      <c r="AY133" s="13" t="s">
        <v>209</v>
      </c>
      <c r="BE133" s="148">
        <f t="shared" si="4"/>
        <v>0</v>
      </c>
      <c r="BF133" s="148">
        <f t="shared" si="5"/>
        <v>0.41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3" t="s">
        <v>84</v>
      </c>
      <c r="BK133" s="148">
        <f t="shared" si="9"/>
        <v>0.41</v>
      </c>
      <c r="BL133" s="13" t="s">
        <v>216</v>
      </c>
      <c r="BM133" s="147" t="s">
        <v>459</v>
      </c>
    </row>
    <row r="134" spans="2:65" s="1" customFormat="1" ht="24.2" customHeight="1">
      <c r="B134" s="135"/>
      <c r="C134" s="136" t="s">
        <v>250</v>
      </c>
      <c r="D134" s="136" t="s">
        <v>212</v>
      </c>
      <c r="E134" s="137" t="s">
        <v>460</v>
      </c>
      <c r="F134" s="138" t="s">
        <v>461</v>
      </c>
      <c r="G134" s="139" t="s">
        <v>240</v>
      </c>
      <c r="H134" s="140">
        <v>0.78</v>
      </c>
      <c r="I134" s="141">
        <v>30</v>
      </c>
      <c r="J134" s="141">
        <f t="shared" si="0"/>
        <v>23.4</v>
      </c>
      <c r="K134" s="142"/>
      <c r="L134" s="25"/>
      <c r="M134" s="143" t="s">
        <v>1</v>
      </c>
      <c r="N134" s="144" t="s">
        <v>37</v>
      </c>
      <c r="O134" s="145">
        <v>0</v>
      </c>
      <c r="P134" s="145">
        <f t="shared" si="1"/>
        <v>0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AR134" s="147" t="s">
        <v>216</v>
      </c>
      <c r="AT134" s="147" t="s">
        <v>212</v>
      </c>
      <c r="AU134" s="147" t="s">
        <v>84</v>
      </c>
      <c r="AY134" s="13" t="s">
        <v>209</v>
      </c>
      <c r="BE134" s="148">
        <f t="shared" si="4"/>
        <v>0</v>
      </c>
      <c r="BF134" s="148">
        <f t="shared" si="5"/>
        <v>23.4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3" t="s">
        <v>84</v>
      </c>
      <c r="BK134" s="148">
        <f t="shared" si="9"/>
        <v>23.4</v>
      </c>
      <c r="BL134" s="13" t="s">
        <v>216</v>
      </c>
      <c r="BM134" s="147" t="s">
        <v>462</v>
      </c>
    </row>
    <row r="135" spans="2:65" s="1" customFormat="1" ht="24.2" customHeight="1">
      <c r="B135" s="135"/>
      <c r="C135" s="136" t="s">
        <v>221</v>
      </c>
      <c r="D135" s="136" t="s">
        <v>212</v>
      </c>
      <c r="E135" s="137" t="s">
        <v>463</v>
      </c>
      <c r="F135" s="138" t="s">
        <v>464</v>
      </c>
      <c r="G135" s="139" t="s">
        <v>227</v>
      </c>
      <c r="H135" s="140">
        <v>4.5999999999999999E-2</v>
      </c>
      <c r="I135" s="141">
        <v>2.0499999999999998</v>
      </c>
      <c r="J135" s="141">
        <f t="shared" si="0"/>
        <v>0.09</v>
      </c>
      <c r="K135" s="142"/>
      <c r="L135" s="25"/>
      <c r="M135" s="143" t="s">
        <v>1</v>
      </c>
      <c r="N135" s="144" t="s">
        <v>37</v>
      </c>
      <c r="O135" s="145">
        <v>0.105</v>
      </c>
      <c r="P135" s="145">
        <f t="shared" si="1"/>
        <v>4.8300000000000001E-3</v>
      </c>
      <c r="Q135" s="145">
        <v>0</v>
      </c>
      <c r="R135" s="145">
        <f t="shared" si="2"/>
        <v>0</v>
      </c>
      <c r="S135" s="145">
        <v>0</v>
      </c>
      <c r="T135" s="146">
        <f t="shared" si="3"/>
        <v>0</v>
      </c>
      <c r="AR135" s="147" t="s">
        <v>216</v>
      </c>
      <c r="AT135" s="147" t="s">
        <v>212</v>
      </c>
      <c r="AU135" s="147" t="s">
        <v>84</v>
      </c>
      <c r="AY135" s="13" t="s">
        <v>209</v>
      </c>
      <c r="BE135" s="148">
        <f t="shared" si="4"/>
        <v>0</v>
      </c>
      <c r="BF135" s="148">
        <f t="shared" si="5"/>
        <v>0.09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3" t="s">
        <v>84</v>
      </c>
      <c r="BK135" s="148">
        <f t="shared" si="9"/>
        <v>0.09</v>
      </c>
      <c r="BL135" s="13" t="s">
        <v>216</v>
      </c>
      <c r="BM135" s="147" t="s">
        <v>465</v>
      </c>
    </row>
    <row r="136" spans="2:65" s="11" customFormat="1" ht="22.9" customHeight="1">
      <c r="B136" s="124"/>
      <c r="D136" s="125" t="s">
        <v>70</v>
      </c>
      <c r="E136" s="133" t="s">
        <v>84</v>
      </c>
      <c r="F136" s="133" t="s">
        <v>466</v>
      </c>
      <c r="J136" s="134">
        <f>BK136</f>
        <v>59.07</v>
      </c>
      <c r="L136" s="124"/>
      <c r="M136" s="128"/>
      <c r="P136" s="129">
        <f>SUM(P137:P138)</f>
        <v>0.32746500000000001</v>
      </c>
      <c r="R136" s="129">
        <f>SUM(R137:R138)</f>
        <v>1.1184904800000002</v>
      </c>
      <c r="T136" s="130">
        <f>SUM(T137:T138)</f>
        <v>0</v>
      </c>
      <c r="AR136" s="125" t="s">
        <v>78</v>
      </c>
      <c r="AT136" s="131" t="s">
        <v>70</v>
      </c>
      <c r="AU136" s="131" t="s">
        <v>78</v>
      </c>
      <c r="AY136" s="125" t="s">
        <v>209</v>
      </c>
      <c r="BK136" s="132">
        <f>SUM(BK137:BK138)</f>
        <v>59.07</v>
      </c>
    </row>
    <row r="137" spans="2:65" s="1" customFormat="1" ht="24.2" customHeight="1">
      <c r="B137" s="135"/>
      <c r="C137" s="136" t="s">
        <v>229</v>
      </c>
      <c r="D137" s="136" t="s">
        <v>212</v>
      </c>
      <c r="E137" s="137" t="s">
        <v>467</v>
      </c>
      <c r="F137" s="138" t="s">
        <v>468</v>
      </c>
      <c r="G137" s="139" t="s">
        <v>227</v>
      </c>
      <c r="H137" s="140">
        <v>5.7000000000000002E-2</v>
      </c>
      <c r="I137" s="141">
        <v>59.1</v>
      </c>
      <c r="J137" s="141">
        <f>ROUND(I137*H137,2)</f>
        <v>3.37</v>
      </c>
      <c r="K137" s="142"/>
      <c r="L137" s="25"/>
      <c r="M137" s="143" t="s">
        <v>1</v>
      </c>
      <c r="N137" s="144" t="s">
        <v>37</v>
      </c>
      <c r="O137" s="145">
        <v>1.097</v>
      </c>
      <c r="P137" s="145">
        <f>O137*H137</f>
        <v>6.2529000000000001E-2</v>
      </c>
      <c r="Q137" s="145">
        <v>2.0699999999999998</v>
      </c>
      <c r="R137" s="145">
        <f>Q137*H137</f>
        <v>0.11799</v>
      </c>
      <c r="S137" s="145">
        <v>0</v>
      </c>
      <c r="T137" s="146">
        <f>S137*H137</f>
        <v>0</v>
      </c>
      <c r="AR137" s="147" t="s">
        <v>216</v>
      </c>
      <c r="AT137" s="147" t="s">
        <v>212</v>
      </c>
      <c r="AU137" s="147" t="s">
        <v>84</v>
      </c>
      <c r="AY137" s="13" t="s">
        <v>209</v>
      </c>
      <c r="BE137" s="148">
        <f>IF(N137="základná",J137,0)</f>
        <v>0</v>
      </c>
      <c r="BF137" s="148">
        <f>IF(N137="znížená",J137,0)</f>
        <v>3.37</v>
      </c>
      <c r="BG137" s="148">
        <f>IF(N137="zákl. prenesená",J137,0)</f>
        <v>0</v>
      </c>
      <c r="BH137" s="148">
        <f>IF(N137="zníž. prenesená",J137,0)</f>
        <v>0</v>
      </c>
      <c r="BI137" s="148">
        <f>IF(N137="nulová",J137,0)</f>
        <v>0</v>
      </c>
      <c r="BJ137" s="13" t="s">
        <v>84</v>
      </c>
      <c r="BK137" s="148">
        <f>ROUND(I137*H137,2)</f>
        <v>3.37</v>
      </c>
      <c r="BL137" s="13" t="s">
        <v>216</v>
      </c>
      <c r="BM137" s="147" t="s">
        <v>469</v>
      </c>
    </row>
    <row r="138" spans="2:65" s="1" customFormat="1" ht="16.5" customHeight="1">
      <c r="B138" s="135"/>
      <c r="C138" s="136" t="s">
        <v>262</v>
      </c>
      <c r="D138" s="136" t="s">
        <v>212</v>
      </c>
      <c r="E138" s="137" t="s">
        <v>470</v>
      </c>
      <c r="F138" s="138" t="s">
        <v>471</v>
      </c>
      <c r="G138" s="139" t="s">
        <v>227</v>
      </c>
      <c r="H138" s="140">
        <v>0.45600000000000002</v>
      </c>
      <c r="I138" s="141">
        <v>122.14</v>
      </c>
      <c r="J138" s="141">
        <f>ROUND(I138*H138,2)</f>
        <v>55.7</v>
      </c>
      <c r="K138" s="142"/>
      <c r="L138" s="25"/>
      <c r="M138" s="143" t="s">
        <v>1</v>
      </c>
      <c r="N138" s="144" t="s">
        <v>37</v>
      </c>
      <c r="O138" s="145">
        <v>0.58099999999999996</v>
      </c>
      <c r="P138" s="145">
        <f>O138*H138</f>
        <v>0.264936</v>
      </c>
      <c r="Q138" s="145">
        <v>2.19408</v>
      </c>
      <c r="R138" s="145">
        <f>Q138*H138</f>
        <v>1.0005004800000001</v>
      </c>
      <c r="S138" s="145">
        <v>0</v>
      </c>
      <c r="T138" s="146">
        <f>S138*H138</f>
        <v>0</v>
      </c>
      <c r="AR138" s="147" t="s">
        <v>216</v>
      </c>
      <c r="AT138" s="147" t="s">
        <v>212</v>
      </c>
      <c r="AU138" s="147" t="s">
        <v>84</v>
      </c>
      <c r="AY138" s="13" t="s">
        <v>209</v>
      </c>
      <c r="BE138" s="148">
        <f>IF(N138="základná",J138,0)</f>
        <v>0</v>
      </c>
      <c r="BF138" s="148">
        <f>IF(N138="znížená",J138,0)</f>
        <v>55.7</v>
      </c>
      <c r="BG138" s="148">
        <f>IF(N138="zákl. prenesená",J138,0)</f>
        <v>0</v>
      </c>
      <c r="BH138" s="148">
        <f>IF(N138="zníž. prenesená",J138,0)</f>
        <v>0</v>
      </c>
      <c r="BI138" s="148">
        <f>IF(N138="nulová",J138,0)</f>
        <v>0</v>
      </c>
      <c r="BJ138" s="13" t="s">
        <v>84</v>
      </c>
      <c r="BK138" s="148">
        <f>ROUND(I138*H138,2)</f>
        <v>55.7</v>
      </c>
      <c r="BL138" s="13" t="s">
        <v>216</v>
      </c>
      <c r="BM138" s="147" t="s">
        <v>472</v>
      </c>
    </row>
    <row r="139" spans="2:65" s="11" customFormat="1" ht="22.9" customHeight="1">
      <c r="B139" s="124"/>
      <c r="D139" s="125" t="s">
        <v>70</v>
      </c>
      <c r="E139" s="133" t="s">
        <v>229</v>
      </c>
      <c r="F139" s="133" t="s">
        <v>230</v>
      </c>
      <c r="J139" s="134">
        <f>BK139</f>
        <v>1412.07</v>
      </c>
      <c r="L139" s="124"/>
      <c r="M139" s="128"/>
      <c r="P139" s="129">
        <f>SUM(P140:P142)</f>
        <v>0.84</v>
      </c>
      <c r="R139" s="129">
        <f>SUM(R140:R142)</f>
        <v>8.6491879999999993E-2</v>
      </c>
      <c r="T139" s="130">
        <f>SUM(T140:T142)</f>
        <v>0</v>
      </c>
      <c r="AR139" s="125" t="s">
        <v>78</v>
      </c>
      <c r="AT139" s="131" t="s">
        <v>70</v>
      </c>
      <c r="AU139" s="131" t="s">
        <v>78</v>
      </c>
      <c r="AY139" s="125" t="s">
        <v>209</v>
      </c>
      <c r="BK139" s="132">
        <f>SUM(BK140:BK142)</f>
        <v>1412.07</v>
      </c>
    </row>
    <row r="140" spans="2:65" s="1" customFormat="1" ht="24.2" customHeight="1">
      <c r="B140" s="135"/>
      <c r="C140" s="136" t="s">
        <v>266</v>
      </c>
      <c r="D140" s="136" t="s">
        <v>212</v>
      </c>
      <c r="E140" s="137" t="s">
        <v>501</v>
      </c>
      <c r="F140" s="138" t="s">
        <v>502</v>
      </c>
      <c r="G140" s="139" t="s">
        <v>215</v>
      </c>
      <c r="H140" s="140">
        <v>1</v>
      </c>
      <c r="I140" s="141">
        <v>41.82</v>
      </c>
      <c r="J140" s="141">
        <f>ROUND(I140*H140,2)</f>
        <v>41.82</v>
      </c>
      <c r="K140" s="142"/>
      <c r="L140" s="25"/>
      <c r="M140" s="143" t="s">
        <v>1</v>
      </c>
      <c r="N140" s="144" t="s">
        <v>37</v>
      </c>
      <c r="O140" s="145">
        <v>0.84</v>
      </c>
      <c r="P140" s="145">
        <f>O140*H140</f>
        <v>0.84</v>
      </c>
      <c r="Q140" s="145">
        <v>4.9187999999999999E-4</v>
      </c>
      <c r="R140" s="145">
        <f>Q140*H140</f>
        <v>4.9187999999999999E-4</v>
      </c>
      <c r="S140" s="145">
        <v>0</v>
      </c>
      <c r="T140" s="146">
        <f>S140*H140</f>
        <v>0</v>
      </c>
      <c r="AR140" s="147" t="s">
        <v>216</v>
      </c>
      <c r="AT140" s="147" t="s">
        <v>212</v>
      </c>
      <c r="AU140" s="147" t="s">
        <v>84</v>
      </c>
      <c r="AY140" s="13" t="s">
        <v>209</v>
      </c>
      <c r="BE140" s="148">
        <f>IF(N140="základná",J140,0)</f>
        <v>0</v>
      </c>
      <c r="BF140" s="148">
        <f>IF(N140="znížená",J140,0)</f>
        <v>41.82</v>
      </c>
      <c r="BG140" s="148">
        <f>IF(N140="zákl. prenesená",J140,0)</f>
        <v>0</v>
      </c>
      <c r="BH140" s="148">
        <f>IF(N140="zníž. prenesená",J140,0)</f>
        <v>0</v>
      </c>
      <c r="BI140" s="148">
        <f>IF(N140="nulová",J140,0)</f>
        <v>0</v>
      </c>
      <c r="BJ140" s="13" t="s">
        <v>84</v>
      </c>
      <c r="BK140" s="148">
        <f>ROUND(I140*H140,2)</f>
        <v>41.82</v>
      </c>
      <c r="BL140" s="13" t="s">
        <v>216</v>
      </c>
      <c r="BM140" s="147" t="s">
        <v>503</v>
      </c>
    </row>
    <row r="141" spans="2:65" s="1" customFormat="1" ht="16.5" customHeight="1">
      <c r="B141" s="135"/>
      <c r="C141" s="149" t="s">
        <v>75</v>
      </c>
      <c r="D141" s="149" t="s">
        <v>218</v>
      </c>
      <c r="E141" s="150" t="s">
        <v>504</v>
      </c>
      <c r="F141" s="151" t="s">
        <v>505</v>
      </c>
      <c r="G141" s="152" t="s">
        <v>215</v>
      </c>
      <c r="H141" s="153">
        <v>1</v>
      </c>
      <c r="I141" s="154">
        <v>1370.25</v>
      </c>
      <c r="J141" s="154">
        <f>ROUND(I141*H141,2)</f>
        <v>1370.25</v>
      </c>
      <c r="K141" s="155"/>
      <c r="L141" s="156"/>
      <c r="M141" s="157" t="s">
        <v>1</v>
      </c>
      <c r="N141" s="158" t="s">
        <v>37</v>
      </c>
      <c r="O141" s="145">
        <v>0</v>
      </c>
      <c r="P141" s="145">
        <f>O141*H141</f>
        <v>0</v>
      </c>
      <c r="Q141" s="145">
        <v>8.5999999999999993E-2</v>
      </c>
      <c r="R141" s="145">
        <f>Q141*H141</f>
        <v>8.5999999999999993E-2</v>
      </c>
      <c r="S141" s="145">
        <v>0</v>
      </c>
      <c r="T141" s="146">
        <f>S141*H141</f>
        <v>0</v>
      </c>
      <c r="AR141" s="147" t="s">
        <v>221</v>
      </c>
      <c r="AT141" s="147" t="s">
        <v>218</v>
      </c>
      <c r="AU141" s="147" t="s">
        <v>84</v>
      </c>
      <c r="AY141" s="13" t="s">
        <v>209</v>
      </c>
      <c r="BE141" s="148">
        <f>IF(N141="základná",J141,0)</f>
        <v>0</v>
      </c>
      <c r="BF141" s="148">
        <f>IF(N141="znížená",J141,0)</f>
        <v>1370.25</v>
      </c>
      <c r="BG141" s="148">
        <f>IF(N141="zákl. prenesená",J141,0)</f>
        <v>0</v>
      </c>
      <c r="BH141" s="148">
        <f>IF(N141="zníž. prenesená",J141,0)</f>
        <v>0</v>
      </c>
      <c r="BI141" s="148">
        <f>IF(N141="nulová",J141,0)</f>
        <v>0</v>
      </c>
      <c r="BJ141" s="13" t="s">
        <v>84</v>
      </c>
      <c r="BK141" s="148">
        <f>ROUND(I141*H141,2)</f>
        <v>1370.25</v>
      </c>
      <c r="BL141" s="13" t="s">
        <v>216</v>
      </c>
      <c r="BM141" s="147" t="s">
        <v>478</v>
      </c>
    </row>
    <row r="142" spans="2:65" s="1" customFormat="1" ht="87.75">
      <c r="B142" s="25"/>
      <c r="D142" s="159" t="s">
        <v>286</v>
      </c>
      <c r="F142" s="160" t="s">
        <v>506</v>
      </c>
      <c r="L142" s="25"/>
      <c r="M142" s="161"/>
      <c r="T142" s="52"/>
      <c r="AT142" s="13" t="s">
        <v>286</v>
      </c>
      <c r="AU142" s="13" t="s">
        <v>84</v>
      </c>
    </row>
    <row r="143" spans="2:65" s="11" customFormat="1" ht="22.9" customHeight="1">
      <c r="B143" s="124"/>
      <c r="D143" s="125" t="s">
        <v>70</v>
      </c>
      <c r="E143" s="133" t="s">
        <v>235</v>
      </c>
      <c r="F143" s="133" t="s">
        <v>236</v>
      </c>
      <c r="J143" s="134">
        <f>BK143</f>
        <v>60.24</v>
      </c>
      <c r="L143" s="124"/>
      <c r="M143" s="128"/>
      <c r="P143" s="129">
        <f>P144</f>
        <v>2.3642099999999999</v>
      </c>
      <c r="R143" s="129">
        <f>R144</f>
        <v>0</v>
      </c>
      <c r="T143" s="130">
        <f>T144</f>
        <v>0</v>
      </c>
      <c r="AR143" s="125" t="s">
        <v>78</v>
      </c>
      <c r="AT143" s="131" t="s">
        <v>70</v>
      </c>
      <c r="AU143" s="131" t="s">
        <v>78</v>
      </c>
      <c r="AY143" s="125" t="s">
        <v>209</v>
      </c>
      <c r="BK143" s="132">
        <f>BK144</f>
        <v>60.24</v>
      </c>
    </row>
    <row r="144" spans="2:65" s="1" customFormat="1" ht="33" customHeight="1">
      <c r="B144" s="135"/>
      <c r="C144" s="136" t="s">
        <v>273</v>
      </c>
      <c r="D144" s="136" t="s">
        <v>212</v>
      </c>
      <c r="E144" s="137" t="s">
        <v>480</v>
      </c>
      <c r="F144" s="138" t="s">
        <v>481</v>
      </c>
      <c r="G144" s="139" t="s">
        <v>240</v>
      </c>
      <c r="H144" s="140">
        <v>1.2050000000000001</v>
      </c>
      <c r="I144" s="141">
        <v>49.99</v>
      </c>
      <c r="J144" s="141">
        <f>ROUND(I144*H144,2)</f>
        <v>60.24</v>
      </c>
      <c r="K144" s="142"/>
      <c r="L144" s="25"/>
      <c r="M144" s="162" t="s">
        <v>1</v>
      </c>
      <c r="N144" s="163" t="s">
        <v>37</v>
      </c>
      <c r="O144" s="164">
        <v>1.962</v>
      </c>
      <c r="P144" s="164">
        <f>O144*H144</f>
        <v>2.3642099999999999</v>
      </c>
      <c r="Q144" s="164">
        <v>0</v>
      </c>
      <c r="R144" s="164">
        <f>Q144*H144</f>
        <v>0</v>
      </c>
      <c r="S144" s="164">
        <v>0</v>
      </c>
      <c r="T144" s="165">
        <f>S144*H144</f>
        <v>0</v>
      </c>
      <c r="AR144" s="147" t="s">
        <v>216</v>
      </c>
      <c r="AT144" s="147" t="s">
        <v>212</v>
      </c>
      <c r="AU144" s="147" t="s">
        <v>84</v>
      </c>
      <c r="AY144" s="13" t="s">
        <v>209</v>
      </c>
      <c r="BE144" s="148">
        <f>IF(N144="základná",J144,0)</f>
        <v>0</v>
      </c>
      <c r="BF144" s="148">
        <f>IF(N144="znížená",J144,0)</f>
        <v>60.24</v>
      </c>
      <c r="BG144" s="148">
        <f>IF(N144="zákl. prenesená",J144,0)</f>
        <v>0</v>
      </c>
      <c r="BH144" s="148">
        <f>IF(N144="zníž. prenesená",J144,0)</f>
        <v>0</v>
      </c>
      <c r="BI144" s="148">
        <f>IF(N144="nulová",J144,0)</f>
        <v>0</v>
      </c>
      <c r="BJ144" s="13" t="s">
        <v>84</v>
      </c>
      <c r="BK144" s="148">
        <f>ROUND(I144*H144,2)</f>
        <v>60.24</v>
      </c>
      <c r="BL144" s="13" t="s">
        <v>216</v>
      </c>
      <c r="BM144" s="147" t="s">
        <v>482</v>
      </c>
    </row>
    <row r="145" spans="2:12" s="1" customFormat="1" ht="6.95" customHeight="1">
      <c r="B145" s="40"/>
      <c r="C145" s="41"/>
      <c r="D145" s="41"/>
      <c r="E145" s="41"/>
      <c r="F145" s="41"/>
      <c r="G145" s="41"/>
      <c r="H145" s="41"/>
      <c r="I145" s="41"/>
      <c r="J145" s="41"/>
      <c r="K145" s="41"/>
      <c r="L145" s="25"/>
    </row>
  </sheetData>
  <autoFilter ref="C124:K144" xr:uid="{00000000-0009-0000-0000-00000B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1:BM14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118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173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PRVKY VÝBAVY</v>
      </c>
      <c r="F7" s="208"/>
      <c r="G7" s="208"/>
      <c r="H7" s="208"/>
      <c r="L7" s="16"/>
    </row>
    <row r="8" spans="2:46" ht="12" customHeight="1">
      <c r="B8" s="16"/>
      <c r="D8" s="22" t="s">
        <v>174</v>
      </c>
      <c r="L8" s="16"/>
    </row>
    <row r="9" spans="2:46" s="1" customFormat="1" ht="16.5" customHeight="1">
      <c r="B9" s="25"/>
      <c r="E9" s="207" t="s">
        <v>175</v>
      </c>
      <c r="F9" s="209"/>
      <c r="G9" s="209"/>
      <c r="H9" s="209"/>
      <c r="L9" s="25"/>
    </row>
    <row r="10" spans="2:46" s="1" customFormat="1" ht="12" customHeight="1">
      <c r="B10" s="25"/>
      <c r="D10" s="22" t="s">
        <v>176</v>
      </c>
      <c r="L10" s="25"/>
    </row>
    <row r="11" spans="2:46" s="1" customFormat="1" ht="16.5" customHeight="1">
      <c r="B11" s="25"/>
      <c r="E11" s="169" t="s">
        <v>507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89" t="str">
        <f>'Rekapitulácia stavby'!E14</f>
        <v xml:space="preserve"> </v>
      </c>
      <c r="F20" s="189"/>
      <c r="G20" s="189"/>
      <c r="H20" s="189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92" t="s">
        <v>1</v>
      </c>
      <c r="F29" s="192"/>
      <c r="G29" s="192"/>
      <c r="H29" s="192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ROUND(J125, 2)</f>
        <v>1202.74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ROUND((SUM(BE125:BE144)),  2)</f>
        <v>0</v>
      </c>
      <c r="G35" s="93"/>
      <c r="H35" s="93"/>
      <c r="I35" s="94">
        <v>0.2</v>
      </c>
      <c r="J35" s="92">
        <f>ROUND(((SUM(BE125:BE144))*I35),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ROUND((SUM(BF125:BF144)),  2)</f>
        <v>1202.74</v>
      </c>
      <c r="I36" s="95">
        <v>0.2</v>
      </c>
      <c r="J36" s="82">
        <f>ROUND(((SUM(BF125:BF144))*I36),  2)</f>
        <v>240.55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ROUND((SUM(BG125:BG144)),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ROUND((SUM(BH125:BH144)),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ROUND((SUM(BI125:BI144)),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1443.29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178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PRVKY VÝBAVY</v>
      </c>
      <c r="F85" s="208"/>
      <c r="G85" s="208"/>
      <c r="H85" s="208"/>
      <c r="L85" s="25"/>
    </row>
    <row r="86" spans="2:12" ht="12" customHeight="1">
      <c r="B86" s="16"/>
      <c r="C86" s="22" t="s">
        <v>174</v>
      </c>
      <c r="L86" s="16"/>
    </row>
    <row r="87" spans="2:12" s="1" customFormat="1" ht="16.5" customHeight="1">
      <c r="B87" s="25"/>
      <c r="E87" s="207" t="s">
        <v>175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176</v>
      </c>
      <c r="L88" s="25"/>
    </row>
    <row r="89" spans="2:12" s="1" customFormat="1" ht="16.5" customHeight="1">
      <c r="B89" s="25"/>
      <c r="E89" s="169" t="str">
        <f>E11</f>
        <v>12.12 - SAMOSTATNE STOJACI STÔL - TYP B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179</v>
      </c>
      <c r="D96" s="96"/>
      <c r="E96" s="96"/>
      <c r="F96" s="96"/>
      <c r="G96" s="96"/>
      <c r="H96" s="96"/>
      <c r="I96" s="96"/>
      <c r="J96" s="105" t="s">
        <v>180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181</v>
      </c>
      <c r="J98" s="62">
        <f>J125</f>
        <v>1202.74</v>
      </c>
      <c r="L98" s="25"/>
      <c r="AU98" s="13" t="s">
        <v>182</v>
      </c>
    </row>
    <row r="99" spans="2:47" s="8" customFormat="1" ht="24.95" customHeight="1">
      <c r="B99" s="107"/>
      <c r="D99" s="108" t="s">
        <v>183</v>
      </c>
      <c r="E99" s="109"/>
      <c r="F99" s="109"/>
      <c r="G99" s="109"/>
      <c r="H99" s="109"/>
      <c r="I99" s="109"/>
      <c r="J99" s="110">
        <f>J126</f>
        <v>1202.74</v>
      </c>
      <c r="L99" s="107"/>
    </row>
    <row r="100" spans="2:47" s="9" customFormat="1" ht="19.899999999999999" customHeight="1">
      <c r="B100" s="111"/>
      <c r="D100" s="112" t="s">
        <v>439</v>
      </c>
      <c r="E100" s="113"/>
      <c r="F100" s="113"/>
      <c r="G100" s="113"/>
      <c r="H100" s="113"/>
      <c r="I100" s="113"/>
      <c r="J100" s="114">
        <f>J127</f>
        <v>76.27</v>
      </c>
      <c r="L100" s="111"/>
    </row>
    <row r="101" spans="2:47" s="9" customFormat="1" ht="19.899999999999999" customHeight="1">
      <c r="B101" s="111"/>
      <c r="D101" s="112" t="s">
        <v>440</v>
      </c>
      <c r="E101" s="113"/>
      <c r="F101" s="113"/>
      <c r="G101" s="113"/>
      <c r="H101" s="113"/>
      <c r="I101" s="113"/>
      <c r="J101" s="114">
        <f>J136</f>
        <v>55.949999999999996</v>
      </c>
      <c r="L101" s="111"/>
    </row>
    <row r="102" spans="2:47" s="9" customFormat="1" ht="19.899999999999999" customHeight="1">
      <c r="B102" s="111"/>
      <c r="D102" s="112" t="s">
        <v>186</v>
      </c>
      <c r="E102" s="113"/>
      <c r="F102" s="113"/>
      <c r="G102" s="113"/>
      <c r="H102" s="113"/>
      <c r="I102" s="113"/>
      <c r="J102" s="114">
        <f>J139</f>
        <v>1014.4300000000001</v>
      </c>
      <c r="L102" s="111"/>
    </row>
    <row r="103" spans="2:47" s="9" customFormat="1" ht="19.899999999999999" customHeight="1">
      <c r="B103" s="111"/>
      <c r="D103" s="112" t="s">
        <v>187</v>
      </c>
      <c r="E103" s="113"/>
      <c r="F103" s="113"/>
      <c r="G103" s="113"/>
      <c r="H103" s="113"/>
      <c r="I103" s="113"/>
      <c r="J103" s="114">
        <f>J143</f>
        <v>56.09</v>
      </c>
      <c r="L103" s="111"/>
    </row>
    <row r="104" spans="2:47" s="1" customFormat="1" ht="21.75" customHeight="1">
      <c r="B104" s="25"/>
      <c r="L104" s="25"/>
    </row>
    <row r="105" spans="2:47" s="1" customFormat="1" ht="6.95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5"/>
    </row>
    <row r="109" spans="2:47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5"/>
    </row>
    <row r="110" spans="2:47" s="1" customFormat="1" ht="24.95" customHeight="1">
      <c r="B110" s="25"/>
      <c r="C110" s="17" t="s">
        <v>195</v>
      </c>
      <c r="L110" s="25"/>
    </row>
    <row r="111" spans="2:47" s="1" customFormat="1" ht="6.95" customHeight="1">
      <c r="B111" s="25"/>
      <c r="L111" s="25"/>
    </row>
    <row r="112" spans="2:47" s="1" customFormat="1" ht="12" customHeight="1">
      <c r="B112" s="25"/>
      <c r="C112" s="22" t="s">
        <v>13</v>
      </c>
      <c r="L112" s="25"/>
    </row>
    <row r="113" spans="2:65" s="1" customFormat="1" ht="26.25" customHeight="1">
      <c r="B113" s="25"/>
      <c r="E113" s="207" t="str">
        <f>E7</f>
        <v>PRVKY DROBNEJ ARCHITEKTÚRY A OSTATNEJ VÝBAVY PRE DOPRAVNÚ A CYKLO INFRAŠTRUKTÚRU PRVKY VÝBAVY</v>
      </c>
      <c r="F113" s="208"/>
      <c r="G113" s="208"/>
      <c r="H113" s="208"/>
      <c r="L113" s="25"/>
    </row>
    <row r="114" spans="2:65" ht="12" customHeight="1">
      <c r="B114" s="16"/>
      <c r="C114" s="22" t="s">
        <v>174</v>
      </c>
      <c r="L114" s="16"/>
    </row>
    <row r="115" spans="2:65" s="1" customFormat="1" ht="16.5" customHeight="1">
      <c r="B115" s="25"/>
      <c r="E115" s="207" t="s">
        <v>175</v>
      </c>
      <c r="F115" s="209"/>
      <c r="G115" s="209"/>
      <c r="H115" s="209"/>
      <c r="L115" s="25"/>
    </row>
    <row r="116" spans="2:65" s="1" customFormat="1" ht="12" customHeight="1">
      <c r="B116" s="25"/>
      <c r="C116" s="22" t="s">
        <v>176</v>
      </c>
      <c r="L116" s="25"/>
    </row>
    <row r="117" spans="2:65" s="1" customFormat="1" ht="16.5" customHeight="1">
      <c r="B117" s="25"/>
      <c r="E117" s="169" t="str">
        <f>E11</f>
        <v>12.12 - SAMOSTATNE STOJACI STÔL - TYP B</v>
      </c>
      <c r="F117" s="209"/>
      <c r="G117" s="209"/>
      <c r="H117" s="209"/>
      <c r="L117" s="25"/>
    </row>
    <row r="118" spans="2:65" s="1" customFormat="1" ht="6.95" customHeight="1">
      <c r="B118" s="25"/>
      <c r="L118" s="25"/>
    </row>
    <row r="119" spans="2:65" s="1" customFormat="1" ht="12" customHeight="1">
      <c r="B119" s="25"/>
      <c r="C119" s="22" t="s">
        <v>16</v>
      </c>
      <c r="F119" s="20" t="str">
        <f>F14</f>
        <v xml:space="preserve"> </v>
      </c>
      <c r="I119" s="22" t="s">
        <v>18</v>
      </c>
      <c r="J119" s="48" t="str">
        <f>IF(J14="","",J14)</f>
        <v>9. 11. 2024</v>
      </c>
      <c r="L119" s="25"/>
    </row>
    <row r="120" spans="2:65" s="1" customFormat="1" ht="6.95" customHeight="1">
      <c r="B120" s="25"/>
      <c r="L120" s="25"/>
    </row>
    <row r="121" spans="2:65" s="1" customFormat="1" ht="54.4" customHeight="1">
      <c r="B121" s="25"/>
      <c r="C121" s="22" t="s">
        <v>20</v>
      </c>
      <c r="F121" s="20" t="str">
        <f>E17</f>
        <v>SÚC PSK, Jesenná 14, 080 05 Prešov</v>
      </c>
      <c r="I121" s="22" t="s">
        <v>25</v>
      </c>
      <c r="J121" s="23" t="str">
        <f>E23</f>
        <v>ŠTOFIRA ARCHITEKTI, s.r.o., Strojárska 2206, Snina</v>
      </c>
      <c r="L121" s="25"/>
    </row>
    <row r="122" spans="2:65" s="1" customFormat="1" ht="15.2" customHeight="1">
      <c r="B122" s="25"/>
      <c r="C122" s="22" t="s">
        <v>24</v>
      </c>
      <c r="F122" s="20" t="str">
        <f>IF(E20="","",E20)</f>
        <v xml:space="preserve"> </v>
      </c>
      <c r="I122" s="22" t="s">
        <v>28</v>
      </c>
      <c r="J122" s="23" t="str">
        <f>E26</f>
        <v>Martin Kofira - KM</v>
      </c>
      <c r="L122" s="25"/>
    </row>
    <row r="123" spans="2:65" s="1" customFormat="1" ht="10.35" customHeight="1">
      <c r="B123" s="25"/>
      <c r="L123" s="25"/>
    </row>
    <row r="124" spans="2:65" s="10" customFormat="1" ht="29.25" customHeight="1">
      <c r="B124" s="115"/>
      <c r="C124" s="116" t="s">
        <v>196</v>
      </c>
      <c r="D124" s="117" t="s">
        <v>56</v>
      </c>
      <c r="E124" s="117" t="s">
        <v>52</v>
      </c>
      <c r="F124" s="117" t="s">
        <v>53</v>
      </c>
      <c r="G124" s="117" t="s">
        <v>197</v>
      </c>
      <c r="H124" s="117" t="s">
        <v>198</v>
      </c>
      <c r="I124" s="117" t="s">
        <v>199</v>
      </c>
      <c r="J124" s="118" t="s">
        <v>180</v>
      </c>
      <c r="K124" s="119" t="s">
        <v>200</v>
      </c>
      <c r="L124" s="115"/>
      <c r="M124" s="55" t="s">
        <v>1</v>
      </c>
      <c r="N124" s="56" t="s">
        <v>35</v>
      </c>
      <c r="O124" s="56" t="s">
        <v>201</v>
      </c>
      <c r="P124" s="56" t="s">
        <v>202</v>
      </c>
      <c r="Q124" s="56" t="s">
        <v>203</v>
      </c>
      <c r="R124" s="56" t="s">
        <v>204</v>
      </c>
      <c r="S124" s="56" t="s">
        <v>205</v>
      </c>
      <c r="T124" s="57" t="s">
        <v>206</v>
      </c>
    </row>
    <row r="125" spans="2:65" s="1" customFormat="1" ht="22.9" customHeight="1">
      <c r="B125" s="25"/>
      <c r="C125" s="60" t="s">
        <v>181</v>
      </c>
      <c r="J125" s="120">
        <f>BK125</f>
        <v>1202.74</v>
      </c>
      <c r="L125" s="25"/>
      <c r="M125" s="58"/>
      <c r="N125" s="49"/>
      <c r="O125" s="49"/>
      <c r="P125" s="121">
        <f>P126</f>
        <v>5.8275179999999995</v>
      </c>
      <c r="Q125" s="49"/>
      <c r="R125" s="121">
        <f>R126</f>
        <v>1.12211444</v>
      </c>
      <c r="S125" s="49"/>
      <c r="T125" s="122">
        <f>T126</f>
        <v>0</v>
      </c>
      <c r="AT125" s="13" t="s">
        <v>70</v>
      </c>
      <c r="AU125" s="13" t="s">
        <v>182</v>
      </c>
      <c r="BK125" s="123">
        <f>BK126</f>
        <v>1202.74</v>
      </c>
    </row>
    <row r="126" spans="2:65" s="11" customFormat="1" ht="25.9" customHeight="1">
      <c r="B126" s="124"/>
      <c r="D126" s="125" t="s">
        <v>70</v>
      </c>
      <c r="E126" s="126" t="s">
        <v>207</v>
      </c>
      <c r="F126" s="126" t="s">
        <v>208</v>
      </c>
      <c r="J126" s="127">
        <f>BK126</f>
        <v>1202.74</v>
      </c>
      <c r="L126" s="124"/>
      <c r="M126" s="128"/>
      <c r="P126" s="129">
        <f>P127+P136+P139+P143</f>
        <v>5.8275179999999995</v>
      </c>
      <c r="R126" s="129">
        <f>R127+R136+R139+R143</f>
        <v>1.12211444</v>
      </c>
      <c r="T126" s="130">
        <f>T127+T136+T139+T143</f>
        <v>0</v>
      </c>
      <c r="AR126" s="125" t="s">
        <v>78</v>
      </c>
      <c r="AT126" s="131" t="s">
        <v>70</v>
      </c>
      <c r="AU126" s="131" t="s">
        <v>71</v>
      </c>
      <c r="AY126" s="125" t="s">
        <v>209</v>
      </c>
      <c r="BK126" s="132">
        <f>BK127+BK136+BK139+BK143</f>
        <v>1202.74</v>
      </c>
    </row>
    <row r="127" spans="2:65" s="11" customFormat="1" ht="22.9" customHeight="1">
      <c r="B127" s="124"/>
      <c r="D127" s="125" t="s">
        <v>70</v>
      </c>
      <c r="E127" s="133" t="s">
        <v>78</v>
      </c>
      <c r="F127" s="133" t="s">
        <v>441</v>
      </c>
      <c r="J127" s="134">
        <f>BK127</f>
        <v>76.27</v>
      </c>
      <c r="L127" s="124"/>
      <c r="M127" s="128"/>
      <c r="P127" s="129">
        <f>SUM(P128:P135)</f>
        <v>2.475924</v>
      </c>
      <c r="R127" s="129">
        <f>SUM(R128:R135)</f>
        <v>0</v>
      </c>
      <c r="T127" s="130">
        <f>SUM(T128:T135)</f>
        <v>0</v>
      </c>
      <c r="AR127" s="125" t="s">
        <v>78</v>
      </c>
      <c r="AT127" s="131" t="s">
        <v>70</v>
      </c>
      <c r="AU127" s="131" t="s">
        <v>78</v>
      </c>
      <c r="AY127" s="125" t="s">
        <v>209</v>
      </c>
      <c r="BK127" s="132">
        <f>SUM(BK128:BK135)</f>
        <v>76.27</v>
      </c>
    </row>
    <row r="128" spans="2:65" s="1" customFormat="1" ht="21.75" customHeight="1">
      <c r="B128" s="135"/>
      <c r="C128" s="136" t="s">
        <v>78</v>
      </c>
      <c r="D128" s="136" t="s">
        <v>212</v>
      </c>
      <c r="E128" s="137" t="s">
        <v>442</v>
      </c>
      <c r="F128" s="138" t="s">
        <v>443</v>
      </c>
      <c r="G128" s="139" t="s">
        <v>227</v>
      </c>
      <c r="H128" s="140">
        <v>0.48599999999999999</v>
      </c>
      <c r="I128" s="141">
        <v>76.959999999999994</v>
      </c>
      <c r="J128" s="141">
        <f t="shared" ref="J128:J135" si="0">ROUND(I128*H128,2)</f>
        <v>37.4</v>
      </c>
      <c r="K128" s="142"/>
      <c r="L128" s="25"/>
      <c r="M128" s="143" t="s">
        <v>1</v>
      </c>
      <c r="N128" s="144" t="s">
        <v>37</v>
      </c>
      <c r="O128" s="145">
        <v>3.85</v>
      </c>
      <c r="P128" s="145">
        <f t="shared" ref="P128:P135" si="1">O128*H128</f>
        <v>1.8711</v>
      </c>
      <c r="Q128" s="145">
        <v>0</v>
      </c>
      <c r="R128" s="145">
        <f t="shared" ref="R128:R135" si="2">Q128*H128</f>
        <v>0</v>
      </c>
      <c r="S128" s="145">
        <v>0</v>
      </c>
      <c r="T128" s="146">
        <f t="shared" ref="T128:T135" si="3">S128*H128</f>
        <v>0</v>
      </c>
      <c r="AR128" s="147" t="s">
        <v>216</v>
      </c>
      <c r="AT128" s="147" t="s">
        <v>212</v>
      </c>
      <c r="AU128" s="147" t="s">
        <v>84</v>
      </c>
      <c r="AY128" s="13" t="s">
        <v>209</v>
      </c>
      <c r="BE128" s="148">
        <f t="shared" ref="BE128:BE135" si="4">IF(N128="základná",J128,0)</f>
        <v>0</v>
      </c>
      <c r="BF128" s="148">
        <f t="shared" ref="BF128:BF135" si="5">IF(N128="znížená",J128,0)</f>
        <v>37.4</v>
      </c>
      <c r="BG128" s="148">
        <f t="shared" ref="BG128:BG135" si="6">IF(N128="zákl. prenesená",J128,0)</f>
        <v>0</v>
      </c>
      <c r="BH128" s="148">
        <f t="shared" ref="BH128:BH135" si="7">IF(N128="zníž. prenesená",J128,0)</f>
        <v>0</v>
      </c>
      <c r="BI128" s="148">
        <f t="shared" ref="BI128:BI135" si="8">IF(N128="nulová",J128,0)</f>
        <v>0</v>
      </c>
      <c r="BJ128" s="13" t="s">
        <v>84</v>
      </c>
      <c r="BK128" s="148">
        <f t="shared" ref="BK128:BK135" si="9">ROUND(I128*H128,2)</f>
        <v>37.4</v>
      </c>
      <c r="BL128" s="13" t="s">
        <v>216</v>
      </c>
      <c r="BM128" s="147" t="s">
        <v>444</v>
      </c>
    </row>
    <row r="129" spans="2:65" s="1" customFormat="1" ht="24.2" customHeight="1">
      <c r="B129" s="135"/>
      <c r="C129" s="136" t="s">
        <v>84</v>
      </c>
      <c r="D129" s="136" t="s">
        <v>212</v>
      </c>
      <c r="E129" s="137" t="s">
        <v>445</v>
      </c>
      <c r="F129" s="138" t="s">
        <v>446</v>
      </c>
      <c r="G129" s="139" t="s">
        <v>227</v>
      </c>
      <c r="H129" s="140">
        <v>0.14599999999999999</v>
      </c>
      <c r="I129" s="141">
        <v>15.4</v>
      </c>
      <c r="J129" s="141">
        <f t="shared" si="0"/>
        <v>2.25</v>
      </c>
      <c r="K129" s="142"/>
      <c r="L129" s="25"/>
      <c r="M129" s="143" t="s">
        <v>1</v>
      </c>
      <c r="N129" s="144" t="s">
        <v>37</v>
      </c>
      <c r="O129" s="145">
        <v>0.77100000000000002</v>
      </c>
      <c r="P129" s="145">
        <f t="shared" si="1"/>
        <v>0.112566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AR129" s="147" t="s">
        <v>216</v>
      </c>
      <c r="AT129" s="147" t="s">
        <v>212</v>
      </c>
      <c r="AU129" s="147" t="s">
        <v>84</v>
      </c>
      <c r="AY129" s="13" t="s">
        <v>209</v>
      </c>
      <c r="BE129" s="148">
        <f t="shared" si="4"/>
        <v>0</v>
      </c>
      <c r="BF129" s="148">
        <f t="shared" si="5"/>
        <v>2.25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3" t="s">
        <v>84</v>
      </c>
      <c r="BK129" s="148">
        <f t="shared" si="9"/>
        <v>2.25</v>
      </c>
      <c r="BL129" s="13" t="s">
        <v>216</v>
      </c>
      <c r="BM129" s="147" t="s">
        <v>447</v>
      </c>
    </row>
    <row r="130" spans="2:65" s="1" customFormat="1" ht="33" customHeight="1">
      <c r="B130" s="135"/>
      <c r="C130" s="136" t="s">
        <v>210</v>
      </c>
      <c r="D130" s="136" t="s">
        <v>212</v>
      </c>
      <c r="E130" s="137" t="s">
        <v>448</v>
      </c>
      <c r="F130" s="138" t="s">
        <v>449</v>
      </c>
      <c r="G130" s="139" t="s">
        <v>227</v>
      </c>
      <c r="H130" s="140">
        <v>0.443</v>
      </c>
      <c r="I130" s="141">
        <v>5.04</v>
      </c>
      <c r="J130" s="141">
        <f t="shared" si="0"/>
        <v>2.23</v>
      </c>
      <c r="K130" s="142"/>
      <c r="L130" s="25"/>
      <c r="M130" s="143" t="s">
        <v>1</v>
      </c>
      <c r="N130" s="144" t="s">
        <v>37</v>
      </c>
      <c r="O130" s="145">
        <v>7.0999999999999994E-2</v>
      </c>
      <c r="P130" s="145">
        <f t="shared" si="1"/>
        <v>3.1452999999999995E-2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216</v>
      </c>
      <c r="AT130" s="147" t="s">
        <v>212</v>
      </c>
      <c r="AU130" s="147" t="s">
        <v>84</v>
      </c>
      <c r="AY130" s="13" t="s">
        <v>209</v>
      </c>
      <c r="BE130" s="148">
        <f t="shared" si="4"/>
        <v>0</v>
      </c>
      <c r="BF130" s="148">
        <f t="shared" si="5"/>
        <v>2.23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3" t="s">
        <v>84</v>
      </c>
      <c r="BK130" s="148">
        <f t="shared" si="9"/>
        <v>2.23</v>
      </c>
      <c r="BL130" s="13" t="s">
        <v>216</v>
      </c>
      <c r="BM130" s="147" t="s">
        <v>450</v>
      </c>
    </row>
    <row r="131" spans="2:65" s="1" customFormat="1" ht="37.9" customHeight="1">
      <c r="B131" s="135"/>
      <c r="C131" s="136" t="s">
        <v>216</v>
      </c>
      <c r="D131" s="136" t="s">
        <v>212</v>
      </c>
      <c r="E131" s="137" t="s">
        <v>451</v>
      </c>
      <c r="F131" s="138" t="s">
        <v>452</v>
      </c>
      <c r="G131" s="139" t="s">
        <v>227</v>
      </c>
      <c r="H131" s="140">
        <v>11.961</v>
      </c>
      <c r="I131" s="141">
        <v>0.51</v>
      </c>
      <c r="J131" s="141">
        <f t="shared" si="0"/>
        <v>6.1</v>
      </c>
      <c r="K131" s="142"/>
      <c r="L131" s="25"/>
      <c r="M131" s="143" t="s">
        <v>1</v>
      </c>
      <c r="N131" s="144" t="s">
        <v>37</v>
      </c>
      <c r="O131" s="145">
        <v>7.0000000000000001E-3</v>
      </c>
      <c r="P131" s="145">
        <f t="shared" si="1"/>
        <v>8.372700000000001E-2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R131" s="147" t="s">
        <v>216</v>
      </c>
      <c r="AT131" s="147" t="s">
        <v>212</v>
      </c>
      <c r="AU131" s="147" t="s">
        <v>84</v>
      </c>
      <c r="AY131" s="13" t="s">
        <v>209</v>
      </c>
      <c r="BE131" s="148">
        <f t="shared" si="4"/>
        <v>0</v>
      </c>
      <c r="BF131" s="148">
        <f t="shared" si="5"/>
        <v>6.1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3" t="s">
        <v>84</v>
      </c>
      <c r="BK131" s="148">
        <f t="shared" si="9"/>
        <v>6.1</v>
      </c>
      <c r="BL131" s="13" t="s">
        <v>216</v>
      </c>
      <c r="BM131" s="147" t="s">
        <v>453</v>
      </c>
    </row>
    <row r="132" spans="2:65" s="1" customFormat="1" ht="16.5" customHeight="1">
      <c r="B132" s="135"/>
      <c r="C132" s="136" t="s">
        <v>237</v>
      </c>
      <c r="D132" s="136" t="s">
        <v>212</v>
      </c>
      <c r="E132" s="137" t="s">
        <v>454</v>
      </c>
      <c r="F132" s="138" t="s">
        <v>455</v>
      </c>
      <c r="G132" s="139" t="s">
        <v>227</v>
      </c>
      <c r="H132" s="140">
        <v>0.443</v>
      </c>
      <c r="I132" s="141">
        <v>12.66</v>
      </c>
      <c r="J132" s="141">
        <f t="shared" si="0"/>
        <v>5.61</v>
      </c>
      <c r="K132" s="142"/>
      <c r="L132" s="25"/>
      <c r="M132" s="143" t="s">
        <v>1</v>
      </c>
      <c r="N132" s="144" t="s">
        <v>37</v>
      </c>
      <c r="O132" s="145">
        <v>0.83199999999999996</v>
      </c>
      <c r="P132" s="145">
        <f t="shared" si="1"/>
        <v>0.36857600000000001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AR132" s="147" t="s">
        <v>216</v>
      </c>
      <c r="AT132" s="147" t="s">
        <v>212</v>
      </c>
      <c r="AU132" s="147" t="s">
        <v>84</v>
      </c>
      <c r="AY132" s="13" t="s">
        <v>209</v>
      </c>
      <c r="BE132" s="148">
        <f t="shared" si="4"/>
        <v>0</v>
      </c>
      <c r="BF132" s="148">
        <f t="shared" si="5"/>
        <v>5.61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3" t="s">
        <v>84</v>
      </c>
      <c r="BK132" s="148">
        <f t="shared" si="9"/>
        <v>5.61</v>
      </c>
      <c r="BL132" s="13" t="s">
        <v>216</v>
      </c>
      <c r="BM132" s="147" t="s">
        <v>456</v>
      </c>
    </row>
    <row r="133" spans="2:65" s="1" customFormat="1" ht="16.5" customHeight="1">
      <c r="B133" s="135"/>
      <c r="C133" s="136" t="s">
        <v>223</v>
      </c>
      <c r="D133" s="136" t="s">
        <v>212</v>
      </c>
      <c r="E133" s="137" t="s">
        <v>457</v>
      </c>
      <c r="F133" s="138" t="s">
        <v>458</v>
      </c>
      <c r="G133" s="139" t="s">
        <v>227</v>
      </c>
      <c r="H133" s="140">
        <v>0.443</v>
      </c>
      <c r="I133" s="141">
        <v>0.87</v>
      </c>
      <c r="J133" s="141">
        <f t="shared" si="0"/>
        <v>0.39</v>
      </c>
      <c r="K133" s="142"/>
      <c r="L133" s="25"/>
      <c r="M133" s="143" t="s">
        <v>1</v>
      </c>
      <c r="N133" s="144" t="s">
        <v>37</v>
      </c>
      <c r="O133" s="145">
        <v>8.9999999999999993E-3</v>
      </c>
      <c r="P133" s="145">
        <f t="shared" si="1"/>
        <v>3.9870000000000001E-3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AR133" s="147" t="s">
        <v>216</v>
      </c>
      <c r="AT133" s="147" t="s">
        <v>212</v>
      </c>
      <c r="AU133" s="147" t="s">
        <v>84</v>
      </c>
      <c r="AY133" s="13" t="s">
        <v>209</v>
      </c>
      <c r="BE133" s="148">
        <f t="shared" si="4"/>
        <v>0</v>
      </c>
      <c r="BF133" s="148">
        <f t="shared" si="5"/>
        <v>0.39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3" t="s">
        <v>84</v>
      </c>
      <c r="BK133" s="148">
        <f t="shared" si="9"/>
        <v>0.39</v>
      </c>
      <c r="BL133" s="13" t="s">
        <v>216</v>
      </c>
      <c r="BM133" s="147" t="s">
        <v>459</v>
      </c>
    </row>
    <row r="134" spans="2:65" s="1" customFormat="1" ht="24.2" customHeight="1">
      <c r="B134" s="135"/>
      <c r="C134" s="136" t="s">
        <v>250</v>
      </c>
      <c r="D134" s="136" t="s">
        <v>212</v>
      </c>
      <c r="E134" s="137" t="s">
        <v>460</v>
      </c>
      <c r="F134" s="138" t="s">
        <v>461</v>
      </c>
      <c r="G134" s="139" t="s">
        <v>240</v>
      </c>
      <c r="H134" s="140">
        <v>0.74</v>
      </c>
      <c r="I134" s="141">
        <v>30</v>
      </c>
      <c r="J134" s="141">
        <f t="shared" si="0"/>
        <v>22.2</v>
      </c>
      <c r="K134" s="142"/>
      <c r="L134" s="25"/>
      <c r="M134" s="143" t="s">
        <v>1</v>
      </c>
      <c r="N134" s="144" t="s">
        <v>37</v>
      </c>
      <c r="O134" s="145">
        <v>0</v>
      </c>
      <c r="P134" s="145">
        <f t="shared" si="1"/>
        <v>0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AR134" s="147" t="s">
        <v>216</v>
      </c>
      <c r="AT134" s="147" t="s">
        <v>212</v>
      </c>
      <c r="AU134" s="147" t="s">
        <v>84</v>
      </c>
      <c r="AY134" s="13" t="s">
        <v>209</v>
      </c>
      <c r="BE134" s="148">
        <f t="shared" si="4"/>
        <v>0</v>
      </c>
      <c r="BF134" s="148">
        <f t="shared" si="5"/>
        <v>22.2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3" t="s">
        <v>84</v>
      </c>
      <c r="BK134" s="148">
        <f t="shared" si="9"/>
        <v>22.2</v>
      </c>
      <c r="BL134" s="13" t="s">
        <v>216</v>
      </c>
      <c r="BM134" s="147" t="s">
        <v>462</v>
      </c>
    </row>
    <row r="135" spans="2:65" s="1" customFormat="1" ht="24.2" customHeight="1">
      <c r="B135" s="135"/>
      <c r="C135" s="136" t="s">
        <v>221</v>
      </c>
      <c r="D135" s="136" t="s">
        <v>212</v>
      </c>
      <c r="E135" s="137" t="s">
        <v>463</v>
      </c>
      <c r="F135" s="138" t="s">
        <v>464</v>
      </c>
      <c r="G135" s="139" t="s">
        <v>227</v>
      </c>
      <c r="H135" s="140">
        <v>4.2999999999999997E-2</v>
      </c>
      <c r="I135" s="141">
        <v>2.0499999999999998</v>
      </c>
      <c r="J135" s="141">
        <f t="shared" si="0"/>
        <v>0.09</v>
      </c>
      <c r="K135" s="142"/>
      <c r="L135" s="25"/>
      <c r="M135" s="143" t="s">
        <v>1</v>
      </c>
      <c r="N135" s="144" t="s">
        <v>37</v>
      </c>
      <c r="O135" s="145">
        <v>0.105</v>
      </c>
      <c r="P135" s="145">
        <f t="shared" si="1"/>
        <v>4.514999999999999E-3</v>
      </c>
      <c r="Q135" s="145">
        <v>0</v>
      </c>
      <c r="R135" s="145">
        <f t="shared" si="2"/>
        <v>0</v>
      </c>
      <c r="S135" s="145">
        <v>0</v>
      </c>
      <c r="T135" s="146">
        <f t="shared" si="3"/>
        <v>0</v>
      </c>
      <c r="AR135" s="147" t="s">
        <v>216</v>
      </c>
      <c r="AT135" s="147" t="s">
        <v>212</v>
      </c>
      <c r="AU135" s="147" t="s">
        <v>84</v>
      </c>
      <c r="AY135" s="13" t="s">
        <v>209</v>
      </c>
      <c r="BE135" s="148">
        <f t="shared" si="4"/>
        <v>0</v>
      </c>
      <c r="BF135" s="148">
        <f t="shared" si="5"/>
        <v>0.09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3" t="s">
        <v>84</v>
      </c>
      <c r="BK135" s="148">
        <f t="shared" si="9"/>
        <v>0.09</v>
      </c>
      <c r="BL135" s="13" t="s">
        <v>216</v>
      </c>
      <c r="BM135" s="147" t="s">
        <v>465</v>
      </c>
    </row>
    <row r="136" spans="2:65" s="11" customFormat="1" ht="22.9" customHeight="1">
      <c r="B136" s="124"/>
      <c r="D136" s="125" t="s">
        <v>70</v>
      </c>
      <c r="E136" s="133" t="s">
        <v>84</v>
      </c>
      <c r="F136" s="133" t="s">
        <v>466</v>
      </c>
      <c r="J136" s="134">
        <f>BK136</f>
        <v>55.949999999999996</v>
      </c>
      <c r="L136" s="124"/>
      <c r="M136" s="128"/>
      <c r="P136" s="129">
        <f>SUM(P137:P138)</f>
        <v>0.31023000000000001</v>
      </c>
      <c r="R136" s="129">
        <f>SUM(R137:R138)</f>
        <v>1.05962256</v>
      </c>
      <c r="T136" s="130">
        <f>SUM(T137:T138)</f>
        <v>0</v>
      </c>
      <c r="AR136" s="125" t="s">
        <v>78</v>
      </c>
      <c r="AT136" s="131" t="s">
        <v>70</v>
      </c>
      <c r="AU136" s="131" t="s">
        <v>78</v>
      </c>
      <c r="AY136" s="125" t="s">
        <v>209</v>
      </c>
      <c r="BK136" s="132">
        <f>SUM(BK137:BK138)</f>
        <v>55.949999999999996</v>
      </c>
    </row>
    <row r="137" spans="2:65" s="1" customFormat="1" ht="24.2" customHeight="1">
      <c r="B137" s="135"/>
      <c r="C137" s="136" t="s">
        <v>229</v>
      </c>
      <c r="D137" s="136" t="s">
        <v>212</v>
      </c>
      <c r="E137" s="137" t="s">
        <v>467</v>
      </c>
      <c r="F137" s="138" t="s">
        <v>468</v>
      </c>
      <c r="G137" s="139" t="s">
        <v>227</v>
      </c>
      <c r="H137" s="140">
        <v>5.3999999999999999E-2</v>
      </c>
      <c r="I137" s="141">
        <v>59.1</v>
      </c>
      <c r="J137" s="141">
        <f>ROUND(I137*H137,2)</f>
        <v>3.19</v>
      </c>
      <c r="K137" s="142"/>
      <c r="L137" s="25"/>
      <c r="M137" s="143" t="s">
        <v>1</v>
      </c>
      <c r="N137" s="144" t="s">
        <v>37</v>
      </c>
      <c r="O137" s="145">
        <v>1.097</v>
      </c>
      <c r="P137" s="145">
        <f>O137*H137</f>
        <v>5.9237999999999999E-2</v>
      </c>
      <c r="Q137" s="145">
        <v>2.0699999999999998</v>
      </c>
      <c r="R137" s="145">
        <f>Q137*H137</f>
        <v>0.11177999999999999</v>
      </c>
      <c r="S137" s="145">
        <v>0</v>
      </c>
      <c r="T137" s="146">
        <f>S137*H137</f>
        <v>0</v>
      </c>
      <c r="AR137" s="147" t="s">
        <v>216</v>
      </c>
      <c r="AT137" s="147" t="s">
        <v>212</v>
      </c>
      <c r="AU137" s="147" t="s">
        <v>84</v>
      </c>
      <c r="AY137" s="13" t="s">
        <v>209</v>
      </c>
      <c r="BE137" s="148">
        <f>IF(N137="základná",J137,0)</f>
        <v>0</v>
      </c>
      <c r="BF137" s="148">
        <f>IF(N137="znížená",J137,0)</f>
        <v>3.19</v>
      </c>
      <c r="BG137" s="148">
        <f>IF(N137="zákl. prenesená",J137,0)</f>
        <v>0</v>
      </c>
      <c r="BH137" s="148">
        <f>IF(N137="zníž. prenesená",J137,0)</f>
        <v>0</v>
      </c>
      <c r="BI137" s="148">
        <f>IF(N137="nulová",J137,0)</f>
        <v>0</v>
      </c>
      <c r="BJ137" s="13" t="s">
        <v>84</v>
      </c>
      <c r="BK137" s="148">
        <f>ROUND(I137*H137,2)</f>
        <v>3.19</v>
      </c>
      <c r="BL137" s="13" t="s">
        <v>216</v>
      </c>
      <c r="BM137" s="147" t="s">
        <v>469</v>
      </c>
    </row>
    <row r="138" spans="2:65" s="1" customFormat="1" ht="16.5" customHeight="1">
      <c r="B138" s="135"/>
      <c r="C138" s="136" t="s">
        <v>262</v>
      </c>
      <c r="D138" s="136" t="s">
        <v>212</v>
      </c>
      <c r="E138" s="137" t="s">
        <v>470</v>
      </c>
      <c r="F138" s="138" t="s">
        <v>471</v>
      </c>
      <c r="G138" s="139" t="s">
        <v>227</v>
      </c>
      <c r="H138" s="140">
        <v>0.432</v>
      </c>
      <c r="I138" s="141">
        <v>122.14</v>
      </c>
      <c r="J138" s="141">
        <f>ROUND(I138*H138,2)</f>
        <v>52.76</v>
      </c>
      <c r="K138" s="142"/>
      <c r="L138" s="25"/>
      <c r="M138" s="143" t="s">
        <v>1</v>
      </c>
      <c r="N138" s="144" t="s">
        <v>37</v>
      </c>
      <c r="O138" s="145">
        <v>0.58099999999999996</v>
      </c>
      <c r="P138" s="145">
        <f>O138*H138</f>
        <v>0.25099199999999999</v>
      </c>
      <c r="Q138" s="145">
        <v>2.19408</v>
      </c>
      <c r="R138" s="145">
        <f>Q138*H138</f>
        <v>0.94784256</v>
      </c>
      <c r="S138" s="145">
        <v>0</v>
      </c>
      <c r="T138" s="146">
        <f>S138*H138</f>
        <v>0</v>
      </c>
      <c r="AR138" s="147" t="s">
        <v>216</v>
      </c>
      <c r="AT138" s="147" t="s">
        <v>212</v>
      </c>
      <c r="AU138" s="147" t="s">
        <v>84</v>
      </c>
      <c r="AY138" s="13" t="s">
        <v>209</v>
      </c>
      <c r="BE138" s="148">
        <f>IF(N138="základná",J138,0)</f>
        <v>0</v>
      </c>
      <c r="BF138" s="148">
        <f>IF(N138="znížená",J138,0)</f>
        <v>52.76</v>
      </c>
      <c r="BG138" s="148">
        <f>IF(N138="zákl. prenesená",J138,0)</f>
        <v>0</v>
      </c>
      <c r="BH138" s="148">
        <f>IF(N138="zníž. prenesená",J138,0)</f>
        <v>0</v>
      </c>
      <c r="BI138" s="148">
        <f>IF(N138="nulová",J138,0)</f>
        <v>0</v>
      </c>
      <c r="BJ138" s="13" t="s">
        <v>84</v>
      </c>
      <c r="BK138" s="148">
        <f>ROUND(I138*H138,2)</f>
        <v>52.76</v>
      </c>
      <c r="BL138" s="13" t="s">
        <v>216</v>
      </c>
      <c r="BM138" s="147" t="s">
        <v>472</v>
      </c>
    </row>
    <row r="139" spans="2:65" s="11" customFormat="1" ht="22.9" customHeight="1">
      <c r="B139" s="124"/>
      <c r="D139" s="125" t="s">
        <v>70</v>
      </c>
      <c r="E139" s="133" t="s">
        <v>229</v>
      </c>
      <c r="F139" s="133" t="s">
        <v>230</v>
      </c>
      <c r="J139" s="134">
        <f>BK139</f>
        <v>1014.4300000000001</v>
      </c>
      <c r="L139" s="124"/>
      <c r="M139" s="128"/>
      <c r="P139" s="129">
        <f>SUM(P140:P142)</f>
        <v>0.84</v>
      </c>
      <c r="R139" s="129">
        <f>SUM(R140:R142)</f>
        <v>6.249188E-2</v>
      </c>
      <c r="T139" s="130">
        <f>SUM(T140:T142)</f>
        <v>0</v>
      </c>
      <c r="AR139" s="125" t="s">
        <v>78</v>
      </c>
      <c r="AT139" s="131" t="s">
        <v>70</v>
      </c>
      <c r="AU139" s="131" t="s">
        <v>78</v>
      </c>
      <c r="AY139" s="125" t="s">
        <v>209</v>
      </c>
      <c r="BK139" s="132">
        <f>SUM(BK140:BK142)</f>
        <v>1014.4300000000001</v>
      </c>
    </row>
    <row r="140" spans="2:65" s="1" customFormat="1" ht="24.2" customHeight="1">
      <c r="B140" s="135"/>
      <c r="C140" s="136" t="s">
        <v>266</v>
      </c>
      <c r="D140" s="136" t="s">
        <v>212</v>
      </c>
      <c r="E140" s="137" t="s">
        <v>501</v>
      </c>
      <c r="F140" s="138" t="s">
        <v>502</v>
      </c>
      <c r="G140" s="139" t="s">
        <v>215</v>
      </c>
      <c r="H140" s="140">
        <v>1</v>
      </c>
      <c r="I140" s="141">
        <v>41.82</v>
      </c>
      <c r="J140" s="141">
        <f>ROUND(I140*H140,2)</f>
        <v>41.82</v>
      </c>
      <c r="K140" s="142"/>
      <c r="L140" s="25"/>
      <c r="M140" s="143" t="s">
        <v>1</v>
      </c>
      <c r="N140" s="144" t="s">
        <v>37</v>
      </c>
      <c r="O140" s="145">
        <v>0.84</v>
      </c>
      <c r="P140" s="145">
        <f>O140*H140</f>
        <v>0.84</v>
      </c>
      <c r="Q140" s="145">
        <v>4.9187999999999999E-4</v>
      </c>
      <c r="R140" s="145">
        <f>Q140*H140</f>
        <v>4.9187999999999999E-4</v>
      </c>
      <c r="S140" s="145">
        <v>0</v>
      </c>
      <c r="T140" s="146">
        <f>S140*H140</f>
        <v>0</v>
      </c>
      <c r="AR140" s="147" t="s">
        <v>216</v>
      </c>
      <c r="AT140" s="147" t="s">
        <v>212</v>
      </c>
      <c r="AU140" s="147" t="s">
        <v>84</v>
      </c>
      <c r="AY140" s="13" t="s">
        <v>209</v>
      </c>
      <c r="BE140" s="148">
        <f>IF(N140="základná",J140,0)</f>
        <v>0</v>
      </c>
      <c r="BF140" s="148">
        <f>IF(N140="znížená",J140,0)</f>
        <v>41.82</v>
      </c>
      <c r="BG140" s="148">
        <f>IF(N140="zákl. prenesená",J140,0)</f>
        <v>0</v>
      </c>
      <c r="BH140" s="148">
        <f>IF(N140="zníž. prenesená",J140,0)</f>
        <v>0</v>
      </c>
      <c r="BI140" s="148">
        <f>IF(N140="nulová",J140,0)</f>
        <v>0</v>
      </c>
      <c r="BJ140" s="13" t="s">
        <v>84</v>
      </c>
      <c r="BK140" s="148">
        <f>ROUND(I140*H140,2)</f>
        <v>41.82</v>
      </c>
      <c r="BL140" s="13" t="s">
        <v>216</v>
      </c>
      <c r="BM140" s="147" t="s">
        <v>503</v>
      </c>
    </row>
    <row r="141" spans="2:65" s="1" customFormat="1" ht="16.5" customHeight="1">
      <c r="B141" s="135"/>
      <c r="C141" s="149" t="s">
        <v>75</v>
      </c>
      <c r="D141" s="149" t="s">
        <v>218</v>
      </c>
      <c r="E141" s="150" t="s">
        <v>504</v>
      </c>
      <c r="F141" s="151" t="s">
        <v>508</v>
      </c>
      <c r="G141" s="152" t="s">
        <v>215</v>
      </c>
      <c r="H141" s="153">
        <v>1</v>
      </c>
      <c r="I141" s="154">
        <v>972.61</v>
      </c>
      <c r="J141" s="154">
        <f>ROUND(I141*H141,2)</f>
        <v>972.61</v>
      </c>
      <c r="K141" s="155"/>
      <c r="L141" s="156"/>
      <c r="M141" s="157" t="s">
        <v>1</v>
      </c>
      <c r="N141" s="158" t="s">
        <v>37</v>
      </c>
      <c r="O141" s="145">
        <v>0</v>
      </c>
      <c r="P141" s="145">
        <f>O141*H141</f>
        <v>0</v>
      </c>
      <c r="Q141" s="145">
        <v>6.2E-2</v>
      </c>
      <c r="R141" s="145">
        <f>Q141*H141</f>
        <v>6.2E-2</v>
      </c>
      <c r="S141" s="145">
        <v>0</v>
      </c>
      <c r="T141" s="146">
        <f>S141*H141</f>
        <v>0</v>
      </c>
      <c r="AR141" s="147" t="s">
        <v>221</v>
      </c>
      <c r="AT141" s="147" t="s">
        <v>218</v>
      </c>
      <c r="AU141" s="147" t="s">
        <v>84</v>
      </c>
      <c r="AY141" s="13" t="s">
        <v>209</v>
      </c>
      <c r="BE141" s="148">
        <f>IF(N141="základná",J141,0)</f>
        <v>0</v>
      </c>
      <c r="BF141" s="148">
        <f>IF(N141="znížená",J141,0)</f>
        <v>972.61</v>
      </c>
      <c r="BG141" s="148">
        <f>IF(N141="zákl. prenesená",J141,0)</f>
        <v>0</v>
      </c>
      <c r="BH141" s="148">
        <f>IF(N141="zníž. prenesená",J141,0)</f>
        <v>0</v>
      </c>
      <c r="BI141" s="148">
        <f>IF(N141="nulová",J141,0)</f>
        <v>0</v>
      </c>
      <c r="BJ141" s="13" t="s">
        <v>84</v>
      </c>
      <c r="BK141" s="148">
        <f>ROUND(I141*H141,2)</f>
        <v>972.61</v>
      </c>
      <c r="BL141" s="13" t="s">
        <v>216</v>
      </c>
      <c r="BM141" s="147" t="s">
        <v>478</v>
      </c>
    </row>
    <row r="142" spans="2:65" s="1" customFormat="1" ht="87.75">
      <c r="B142" s="25"/>
      <c r="D142" s="159" t="s">
        <v>286</v>
      </c>
      <c r="F142" s="160" t="s">
        <v>509</v>
      </c>
      <c r="L142" s="25"/>
      <c r="M142" s="161"/>
      <c r="T142" s="52"/>
      <c r="AT142" s="13" t="s">
        <v>286</v>
      </c>
      <c r="AU142" s="13" t="s">
        <v>84</v>
      </c>
    </row>
    <row r="143" spans="2:65" s="11" customFormat="1" ht="22.9" customHeight="1">
      <c r="B143" s="124"/>
      <c r="D143" s="125" t="s">
        <v>70</v>
      </c>
      <c r="E143" s="133" t="s">
        <v>235</v>
      </c>
      <c r="F143" s="133" t="s">
        <v>236</v>
      </c>
      <c r="J143" s="134">
        <f>BK143</f>
        <v>56.09</v>
      </c>
      <c r="L143" s="124"/>
      <c r="M143" s="128"/>
      <c r="P143" s="129">
        <f>P144</f>
        <v>2.2013640000000003</v>
      </c>
      <c r="R143" s="129">
        <f>R144</f>
        <v>0</v>
      </c>
      <c r="T143" s="130">
        <f>T144</f>
        <v>0</v>
      </c>
      <c r="AR143" s="125" t="s">
        <v>78</v>
      </c>
      <c r="AT143" s="131" t="s">
        <v>70</v>
      </c>
      <c r="AU143" s="131" t="s">
        <v>78</v>
      </c>
      <c r="AY143" s="125" t="s">
        <v>209</v>
      </c>
      <c r="BK143" s="132">
        <f>BK144</f>
        <v>56.09</v>
      </c>
    </row>
    <row r="144" spans="2:65" s="1" customFormat="1" ht="33" customHeight="1">
      <c r="B144" s="135"/>
      <c r="C144" s="136" t="s">
        <v>273</v>
      </c>
      <c r="D144" s="136" t="s">
        <v>212</v>
      </c>
      <c r="E144" s="137" t="s">
        <v>480</v>
      </c>
      <c r="F144" s="138" t="s">
        <v>481</v>
      </c>
      <c r="G144" s="139" t="s">
        <v>240</v>
      </c>
      <c r="H144" s="140">
        <v>1.1220000000000001</v>
      </c>
      <c r="I144" s="141">
        <v>49.99</v>
      </c>
      <c r="J144" s="141">
        <f>ROUND(I144*H144,2)</f>
        <v>56.09</v>
      </c>
      <c r="K144" s="142"/>
      <c r="L144" s="25"/>
      <c r="M144" s="162" t="s">
        <v>1</v>
      </c>
      <c r="N144" s="163" t="s">
        <v>37</v>
      </c>
      <c r="O144" s="164">
        <v>1.962</v>
      </c>
      <c r="P144" s="164">
        <f>O144*H144</f>
        <v>2.2013640000000003</v>
      </c>
      <c r="Q144" s="164">
        <v>0</v>
      </c>
      <c r="R144" s="164">
        <f>Q144*H144</f>
        <v>0</v>
      </c>
      <c r="S144" s="164">
        <v>0</v>
      </c>
      <c r="T144" s="165">
        <f>S144*H144</f>
        <v>0</v>
      </c>
      <c r="AR144" s="147" t="s">
        <v>216</v>
      </c>
      <c r="AT144" s="147" t="s">
        <v>212</v>
      </c>
      <c r="AU144" s="147" t="s">
        <v>84</v>
      </c>
      <c r="AY144" s="13" t="s">
        <v>209</v>
      </c>
      <c r="BE144" s="148">
        <f>IF(N144="základná",J144,0)</f>
        <v>0</v>
      </c>
      <c r="BF144" s="148">
        <f>IF(N144="znížená",J144,0)</f>
        <v>56.09</v>
      </c>
      <c r="BG144" s="148">
        <f>IF(N144="zákl. prenesená",J144,0)</f>
        <v>0</v>
      </c>
      <c r="BH144" s="148">
        <f>IF(N144="zníž. prenesená",J144,0)</f>
        <v>0</v>
      </c>
      <c r="BI144" s="148">
        <f>IF(N144="nulová",J144,0)</f>
        <v>0</v>
      </c>
      <c r="BJ144" s="13" t="s">
        <v>84</v>
      </c>
      <c r="BK144" s="148">
        <f>ROUND(I144*H144,2)</f>
        <v>56.09</v>
      </c>
      <c r="BL144" s="13" t="s">
        <v>216</v>
      </c>
      <c r="BM144" s="147" t="s">
        <v>482</v>
      </c>
    </row>
    <row r="145" spans="2:12" s="1" customFormat="1" ht="6.95" customHeight="1">
      <c r="B145" s="40"/>
      <c r="C145" s="41"/>
      <c r="D145" s="41"/>
      <c r="E145" s="41"/>
      <c r="F145" s="41"/>
      <c r="G145" s="41"/>
      <c r="H145" s="41"/>
      <c r="I145" s="41"/>
      <c r="J145" s="41"/>
      <c r="K145" s="41"/>
      <c r="L145" s="25"/>
    </row>
  </sheetData>
  <autoFilter ref="C124:K144" xr:uid="{00000000-0009-0000-0000-00000C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1:BM13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121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173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PRVKY VÝBAVY</v>
      </c>
      <c r="F7" s="208"/>
      <c r="G7" s="208"/>
      <c r="H7" s="208"/>
      <c r="L7" s="16"/>
    </row>
    <row r="8" spans="2:46" ht="12" customHeight="1">
      <c r="B8" s="16"/>
      <c r="D8" s="22" t="s">
        <v>174</v>
      </c>
      <c r="L8" s="16"/>
    </row>
    <row r="9" spans="2:46" s="1" customFormat="1" ht="16.5" customHeight="1">
      <c r="B9" s="25"/>
      <c r="E9" s="207" t="s">
        <v>175</v>
      </c>
      <c r="F9" s="209"/>
      <c r="G9" s="209"/>
      <c r="H9" s="209"/>
      <c r="L9" s="25"/>
    </row>
    <row r="10" spans="2:46" s="1" customFormat="1" ht="12" customHeight="1">
      <c r="B10" s="25"/>
      <c r="D10" s="22" t="s">
        <v>176</v>
      </c>
      <c r="L10" s="25"/>
    </row>
    <row r="11" spans="2:46" s="1" customFormat="1" ht="16.5" customHeight="1">
      <c r="B11" s="25"/>
      <c r="E11" s="169" t="s">
        <v>510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89" t="str">
        <f>'Rekapitulácia stavby'!E14</f>
        <v xml:space="preserve"> </v>
      </c>
      <c r="F20" s="189"/>
      <c r="G20" s="189"/>
      <c r="H20" s="189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92" t="s">
        <v>1</v>
      </c>
      <c r="F29" s="192"/>
      <c r="G29" s="192"/>
      <c r="H29" s="192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ROUND(J123, 2)</f>
        <v>869.88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ROUND((SUM(BE123:BE130)),  2)</f>
        <v>0</v>
      </c>
      <c r="G35" s="93"/>
      <c r="H35" s="93"/>
      <c r="I35" s="94">
        <v>0.2</v>
      </c>
      <c r="J35" s="92">
        <f>ROUND(((SUM(BE123:BE130))*I35),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ROUND((SUM(BF123:BF130)),  2)</f>
        <v>869.88</v>
      </c>
      <c r="I36" s="95">
        <v>0.2</v>
      </c>
      <c r="J36" s="82">
        <f>ROUND(((SUM(BF123:BF130))*I36),  2)</f>
        <v>173.98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ROUND((SUM(BG123:BG130)),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ROUND((SUM(BH123:BH130)),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ROUND((SUM(BI123:BI130)),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1043.8599999999999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178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PRVKY VÝBAVY</v>
      </c>
      <c r="F85" s="208"/>
      <c r="G85" s="208"/>
      <c r="H85" s="208"/>
      <c r="L85" s="25"/>
    </row>
    <row r="86" spans="2:12" ht="12" customHeight="1">
      <c r="B86" s="16"/>
      <c r="C86" s="22" t="s">
        <v>174</v>
      </c>
      <c r="L86" s="16"/>
    </row>
    <row r="87" spans="2:12" s="1" customFormat="1" ht="16.5" customHeight="1">
      <c r="B87" s="25"/>
      <c r="E87" s="207" t="s">
        <v>175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176</v>
      </c>
      <c r="L88" s="25"/>
    </row>
    <row r="89" spans="2:12" s="1" customFormat="1" ht="16.5" customHeight="1">
      <c r="B89" s="25"/>
      <c r="E89" s="169" t="str">
        <f>E11</f>
        <v>12.13 - OHNISKO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179</v>
      </c>
      <c r="D96" s="96"/>
      <c r="E96" s="96"/>
      <c r="F96" s="96"/>
      <c r="G96" s="96"/>
      <c r="H96" s="96"/>
      <c r="I96" s="96"/>
      <c r="J96" s="105" t="s">
        <v>180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181</v>
      </c>
      <c r="J98" s="62">
        <f>J123</f>
        <v>869.88</v>
      </c>
      <c r="L98" s="25"/>
      <c r="AU98" s="13" t="s">
        <v>182</v>
      </c>
    </row>
    <row r="99" spans="2:47" s="8" customFormat="1" ht="24.95" customHeight="1">
      <c r="B99" s="107"/>
      <c r="D99" s="108" t="s">
        <v>183</v>
      </c>
      <c r="E99" s="109"/>
      <c r="F99" s="109"/>
      <c r="G99" s="109"/>
      <c r="H99" s="109"/>
      <c r="I99" s="109"/>
      <c r="J99" s="110">
        <f>J124</f>
        <v>869.88</v>
      </c>
      <c r="L99" s="107"/>
    </row>
    <row r="100" spans="2:47" s="9" customFormat="1" ht="19.899999999999999" customHeight="1">
      <c r="B100" s="111"/>
      <c r="D100" s="112" t="s">
        <v>186</v>
      </c>
      <c r="E100" s="113"/>
      <c r="F100" s="113"/>
      <c r="G100" s="113"/>
      <c r="H100" s="113"/>
      <c r="I100" s="113"/>
      <c r="J100" s="114">
        <f>J125</f>
        <v>866.78</v>
      </c>
      <c r="L100" s="111"/>
    </row>
    <row r="101" spans="2:47" s="9" customFormat="1" ht="19.899999999999999" customHeight="1">
      <c r="B101" s="111"/>
      <c r="D101" s="112" t="s">
        <v>187</v>
      </c>
      <c r="E101" s="113"/>
      <c r="F101" s="113"/>
      <c r="G101" s="113"/>
      <c r="H101" s="113"/>
      <c r="I101" s="113"/>
      <c r="J101" s="114">
        <f>J129</f>
        <v>3.1</v>
      </c>
      <c r="L101" s="111"/>
    </row>
    <row r="102" spans="2:47" s="1" customFormat="1" ht="21.75" customHeight="1">
      <c r="B102" s="25"/>
      <c r="L102" s="25"/>
    </row>
    <row r="103" spans="2:47" s="1" customFormat="1" ht="6.95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5"/>
    </row>
    <row r="107" spans="2:47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5"/>
    </row>
    <row r="108" spans="2:47" s="1" customFormat="1" ht="24.95" customHeight="1">
      <c r="B108" s="25"/>
      <c r="C108" s="17" t="s">
        <v>195</v>
      </c>
      <c r="L108" s="25"/>
    </row>
    <row r="109" spans="2:47" s="1" customFormat="1" ht="6.95" customHeight="1">
      <c r="B109" s="25"/>
      <c r="L109" s="25"/>
    </row>
    <row r="110" spans="2:47" s="1" customFormat="1" ht="12" customHeight="1">
      <c r="B110" s="25"/>
      <c r="C110" s="22" t="s">
        <v>13</v>
      </c>
      <c r="L110" s="25"/>
    </row>
    <row r="111" spans="2:47" s="1" customFormat="1" ht="26.25" customHeight="1">
      <c r="B111" s="25"/>
      <c r="E111" s="207" t="str">
        <f>E7</f>
        <v>PRVKY DROBNEJ ARCHITEKTÚRY A OSTATNEJ VÝBAVY PRE DOPRAVNÚ A CYKLO INFRAŠTRUKTÚRU PRVKY VÝBAVY</v>
      </c>
      <c r="F111" s="208"/>
      <c r="G111" s="208"/>
      <c r="H111" s="208"/>
      <c r="L111" s="25"/>
    </row>
    <row r="112" spans="2:47" ht="12" customHeight="1">
      <c r="B112" s="16"/>
      <c r="C112" s="22" t="s">
        <v>174</v>
      </c>
      <c r="L112" s="16"/>
    </row>
    <row r="113" spans="2:65" s="1" customFormat="1" ht="16.5" customHeight="1">
      <c r="B113" s="25"/>
      <c r="E113" s="207" t="s">
        <v>175</v>
      </c>
      <c r="F113" s="209"/>
      <c r="G113" s="209"/>
      <c r="H113" s="209"/>
      <c r="L113" s="25"/>
    </row>
    <row r="114" spans="2:65" s="1" customFormat="1" ht="12" customHeight="1">
      <c r="B114" s="25"/>
      <c r="C114" s="22" t="s">
        <v>176</v>
      </c>
      <c r="L114" s="25"/>
    </row>
    <row r="115" spans="2:65" s="1" customFormat="1" ht="16.5" customHeight="1">
      <c r="B115" s="25"/>
      <c r="E115" s="169" t="str">
        <f>E11</f>
        <v>12.13 - OHNISKO</v>
      </c>
      <c r="F115" s="209"/>
      <c r="G115" s="209"/>
      <c r="H115" s="209"/>
      <c r="L115" s="25"/>
    </row>
    <row r="116" spans="2:65" s="1" customFormat="1" ht="6.95" customHeight="1">
      <c r="B116" s="25"/>
      <c r="L116" s="25"/>
    </row>
    <row r="117" spans="2:65" s="1" customFormat="1" ht="12" customHeight="1">
      <c r="B117" s="25"/>
      <c r="C117" s="22" t="s">
        <v>16</v>
      </c>
      <c r="F117" s="20" t="str">
        <f>F14</f>
        <v xml:space="preserve"> </v>
      </c>
      <c r="I117" s="22" t="s">
        <v>18</v>
      </c>
      <c r="J117" s="48" t="str">
        <f>IF(J14="","",J14)</f>
        <v>9. 11. 2024</v>
      </c>
      <c r="L117" s="25"/>
    </row>
    <row r="118" spans="2:65" s="1" customFormat="1" ht="6.95" customHeight="1">
      <c r="B118" s="25"/>
      <c r="L118" s="25"/>
    </row>
    <row r="119" spans="2:65" s="1" customFormat="1" ht="54.4" customHeight="1">
      <c r="B119" s="25"/>
      <c r="C119" s="22" t="s">
        <v>20</v>
      </c>
      <c r="F119" s="20" t="str">
        <f>E17</f>
        <v>SÚC PSK, Jesenná 14, 080 05 Prešov</v>
      </c>
      <c r="I119" s="22" t="s">
        <v>25</v>
      </c>
      <c r="J119" s="23" t="str">
        <f>E23</f>
        <v>ŠTOFIRA ARCHITEKTI, s.r.o., Strojárska 2206, Snina</v>
      </c>
      <c r="L119" s="25"/>
    </row>
    <row r="120" spans="2:65" s="1" customFormat="1" ht="15.2" customHeight="1">
      <c r="B120" s="25"/>
      <c r="C120" s="22" t="s">
        <v>24</v>
      </c>
      <c r="F120" s="20" t="str">
        <f>IF(E20="","",E20)</f>
        <v xml:space="preserve"> </v>
      </c>
      <c r="I120" s="22" t="s">
        <v>28</v>
      </c>
      <c r="J120" s="23" t="str">
        <f>E26</f>
        <v>Martin Kofira - KM</v>
      </c>
      <c r="L120" s="25"/>
    </row>
    <row r="121" spans="2:65" s="1" customFormat="1" ht="10.35" customHeight="1">
      <c r="B121" s="25"/>
      <c r="L121" s="25"/>
    </row>
    <row r="122" spans="2:65" s="10" customFormat="1" ht="29.25" customHeight="1">
      <c r="B122" s="115"/>
      <c r="C122" s="116" t="s">
        <v>196</v>
      </c>
      <c r="D122" s="117" t="s">
        <v>56</v>
      </c>
      <c r="E122" s="117" t="s">
        <v>52</v>
      </c>
      <c r="F122" s="117" t="s">
        <v>53</v>
      </c>
      <c r="G122" s="117" t="s">
        <v>197</v>
      </c>
      <c r="H122" s="117" t="s">
        <v>198</v>
      </c>
      <c r="I122" s="117" t="s">
        <v>199</v>
      </c>
      <c r="J122" s="118" t="s">
        <v>180</v>
      </c>
      <c r="K122" s="119" t="s">
        <v>200</v>
      </c>
      <c r="L122" s="115"/>
      <c r="M122" s="55" t="s">
        <v>1</v>
      </c>
      <c r="N122" s="56" t="s">
        <v>35</v>
      </c>
      <c r="O122" s="56" t="s">
        <v>201</v>
      </c>
      <c r="P122" s="56" t="s">
        <v>202</v>
      </c>
      <c r="Q122" s="56" t="s">
        <v>203</v>
      </c>
      <c r="R122" s="56" t="s">
        <v>204</v>
      </c>
      <c r="S122" s="56" t="s">
        <v>205</v>
      </c>
      <c r="T122" s="57" t="s">
        <v>206</v>
      </c>
    </row>
    <row r="123" spans="2:65" s="1" customFormat="1" ht="22.9" customHeight="1">
      <c r="B123" s="25"/>
      <c r="C123" s="60" t="s">
        <v>181</v>
      </c>
      <c r="J123" s="120">
        <f>BK123</f>
        <v>869.88</v>
      </c>
      <c r="L123" s="25"/>
      <c r="M123" s="58"/>
      <c r="N123" s="49"/>
      <c r="O123" s="49"/>
      <c r="P123" s="121">
        <f>P124</f>
        <v>0.96164399999999994</v>
      </c>
      <c r="Q123" s="49"/>
      <c r="R123" s="121">
        <f>R124</f>
        <v>6.249188E-2</v>
      </c>
      <c r="S123" s="49"/>
      <c r="T123" s="122">
        <f>T124</f>
        <v>0</v>
      </c>
      <c r="AT123" s="13" t="s">
        <v>70</v>
      </c>
      <c r="AU123" s="13" t="s">
        <v>182</v>
      </c>
      <c r="BK123" s="123">
        <f>BK124</f>
        <v>869.88</v>
      </c>
    </row>
    <row r="124" spans="2:65" s="11" customFormat="1" ht="25.9" customHeight="1">
      <c r="B124" s="124"/>
      <c r="D124" s="125" t="s">
        <v>70</v>
      </c>
      <c r="E124" s="126" t="s">
        <v>207</v>
      </c>
      <c r="F124" s="126" t="s">
        <v>208</v>
      </c>
      <c r="J124" s="127">
        <f>BK124</f>
        <v>869.88</v>
      </c>
      <c r="L124" s="124"/>
      <c r="M124" s="128"/>
      <c r="P124" s="129">
        <f>P125+P129</f>
        <v>0.96164399999999994</v>
      </c>
      <c r="R124" s="129">
        <f>R125+R129</f>
        <v>6.249188E-2</v>
      </c>
      <c r="T124" s="130">
        <f>T125+T129</f>
        <v>0</v>
      </c>
      <c r="AR124" s="125" t="s">
        <v>78</v>
      </c>
      <c r="AT124" s="131" t="s">
        <v>70</v>
      </c>
      <c r="AU124" s="131" t="s">
        <v>71</v>
      </c>
      <c r="AY124" s="125" t="s">
        <v>209</v>
      </c>
      <c r="BK124" s="132">
        <f>BK125+BK129</f>
        <v>869.88</v>
      </c>
    </row>
    <row r="125" spans="2:65" s="11" customFormat="1" ht="22.9" customHeight="1">
      <c r="B125" s="124"/>
      <c r="D125" s="125" t="s">
        <v>70</v>
      </c>
      <c r="E125" s="133" t="s">
        <v>229</v>
      </c>
      <c r="F125" s="133" t="s">
        <v>230</v>
      </c>
      <c r="J125" s="134">
        <f>BK125</f>
        <v>866.78</v>
      </c>
      <c r="L125" s="124"/>
      <c r="M125" s="128"/>
      <c r="P125" s="129">
        <f>SUM(P126:P128)</f>
        <v>0.84</v>
      </c>
      <c r="R125" s="129">
        <f>SUM(R126:R128)</f>
        <v>6.249188E-2</v>
      </c>
      <c r="T125" s="130">
        <f>SUM(T126:T128)</f>
        <v>0</v>
      </c>
      <c r="AR125" s="125" t="s">
        <v>78</v>
      </c>
      <c r="AT125" s="131" t="s">
        <v>70</v>
      </c>
      <c r="AU125" s="131" t="s">
        <v>78</v>
      </c>
      <c r="AY125" s="125" t="s">
        <v>209</v>
      </c>
      <c r="BK125" s="132">
        <f>SUM(BK126:BK128)</f>
        <v>866.78</v>
      </c>
    </row>
    <row r="126" spans="2:65" s="1" customFormat="1" ht="24.2" customHeight="1">
      <c r="B126" s="135"/>
      <c r="C126" s="136" t="s">
        <v>78</v>
      </c>
      <c r="D126" s="136" t="s">
        <v>212</v>
      </c>
      <c r="E126" s="137" t="s">
        <v>511</v>
      </c>
      <c r="F126" s="138" t="s">
        <v>512</v>
      </c>
      <c r="G126" s="139" t="s">
        <v>215</v>
      </c>
      <c r="H126" s="140">
        <v>1</v>
      </c>
      <c r="I126" s="141">
        <v>39.44</v>
      </c>
      <c r="J126" s="141">
        <f>ROUND(I126*H126,2)</f>
        <v>39.44</v>
      </c>
      <c r="K126" s="142"/>
      <c r="L126" s="25"/>
      <c r="M126" s="143" t="s">
        <v>1</v>
      </c>
      <c r="N126" s="144" t="s">
        <v>37</v>
      </c>
      <c r="O126" s="145">
        <v>0.84</v>
      </c>
      <c r="P126" s="145">
        <f>O126*H126</f>
        <v>0.84</v>
      </c>
      <c r="Q126" s="145">
        <v>4.9187999999999999E-4</v>
      </c>
      <c r="R126" s="145">
        <f>Q126*H126</f>
        <v>4.9187999999999999E-4</v>
      </c>
      <c r="S126" s="145">
        <v>0</v>
      </c>
      <c r="T126" s="146">
        <f>S126*H126</f>
        <v>0</v>
      </c>
      <c r="AR126" s="147" t="s">
        <v>216</v>
      </c>
      <c r="AT126" s="147" t="s">
        <v>212</v>
      </c>
      <c r="AU126" s="147" t="s">
        <v>84</v>
      </c>
      <c r="AY126" s="13" t="s">
        <v>209</v>
      </c>
      <c r="BE126" s="148">
        <f>IF(N126="základná",J126,0)</f>
        <v>0</v>
      </c>
      <c r="BF126" s="148">
        <f>IF(N126="znížená",J126,0)</f>
        <v>39.44</v>
      </c>
      <c r="BG126" s="148">
        <f>IF(N126="zákl. prenesená",J126,0)</f>
        <v>0</v>
      </c>
      <c r="BH126" s="148">
        <f>IF(N126="zníž. prenesená",J126,0)</f>
        <v>0</v>
      </c>
      <c r="BI126" s="148">
        <f>IF(N126="nulová",J126,0)</f>
        <v>0</v>
      </c>
      <c r="BJ126" s="13" t="s">
        <v>84</v>
      </c>
      <c r="BK126" s="148">
        <f>ROUND(I126*H126,2)</f>
        <v>39.44</v>
      </c>
      <c r="BL126" s="13" t="s">
        <v>216</v>
      </c>
      <c r="BM126" s="147" t="s">
        <v>513</v>
      </c>
    </row>
    <row r="127" spans="2:65" s="1" customFormat="1" ht="16.5" customHeight="1">
      <c r="B127" s="135"/>
      <c r="C127" s="149" t="s">
        <v>84</v>
      </c>
      <c r="D127" s="149" t="s">
        <v>218</v>
      </c>
      <c r="E127" s="150" t="s">
        <v>514</v>
      </c>
      <c r="F127" s="151" t="s">
        <v>515</v>
      </c>
      <c r="G127" s="152" t="s">
        <v>215</v>
      </c>
      <c r="H127" s="153">
        <v>1</v>
      </c>
      <c r="I127" s="154">
        <v>827.34</v>
      </c>
      <c r="J127" s="154">
        <f>ROUND(I127*H127,2)</f>
        <v>827.34</v>
      </c>
      <c r="K127" s="155"/>
      <c r="L127" s="156"/>
      <c r="M127" s="157" t="s">
        <v>1</v>
      </c>
      <c r="N127" s="158" t="s">
        <v>37</v>
      </c>
      <c r="O127" s="145">
        <v>0</v>
      </c>
      <c r="P127" s="145">
        <f>O127*H127</f>
        <v>0</v>
      </c>
      <c r="Q127" s="145">
        <v>6.2E-2</v>
      </c>
      <c r="R127" s="145">
        <f>Q127*H127</f>
        <v>6.2E-2</v>
      </c>
      <c r="S127" s="145">
        <v>0</v>
      </c>
      <c r="T127" s="146">
        <f>S127*H127</f>
        <v>0</v>
      </c>
      <c r="AR127" s="147" t="s">
        <v>221</v>
      </c>
      <c r="AT127" s="147" t="s">
        <v>218</v>
      </c>
      <c r="AU127" s="147" t="s">
        <v>84</v>
      </c>
      <c r="AY127" s="13" t="s">
        <v>209</v>
      </c>
      <c r="BE127" s="148">
        <f>IF(N127="základná",J127,0)</f>
        <v>0</v>
      </c>
      <c r="BF127" s="148">
        <f>IF(N127="znížená",J127,0)</f>
        <v>827.34</v>
      </c>
      <c r="BG127" s="148">
        <f>IF(N127="zákl. prenesená",J127,0)</f>
        <v>0</v>
      </c>
      <c r="BH127" s="148">
        <f>IF(N127="zníž. prenesená",J127,0)</f>
        <v>0</v>
      </c>
      <c r="BI127" s="148">
        <f>IF(N127="nulová",J127,0)</f>
        <v>0</v>
      </c>
      <c r="BJ127" s="13" t="s">
        <v>84</v>
      </c>
      <c r="BK127" s="148">
        <f>ROUND(I127*H127,2)</f>
        <v>827.34</v>
      </c>
      <c r="BL127" s="13" t="s">
        <v>216</v>
      </c>
      <c r="BM127" s="147" t="s">
        <v>478</v>
      </c>
    </row>
    <row r="128" spans="2:65" s="1" customFormat="1" ht="126.75">
      <c r="B128" s="25"/>
      <c r="D128" s="159" t="s">
        <v>286</v>
      </c>
      <c r="F128" s="160" t="s">
        <v>516</v>
      </c>
      <c r="L128" s="25"/>
      <c r="M128" s="161"/>
      <c r="T128" s="52"/>
      <c r="AT128" s="13" t="s">
        <v>286</v>
      </c>
      <c r="AU128" s="13" t="s">
        <v>84</v>
      </c>
    </row>
    <row r="129" spans="2:65" s="11" customFormat="1" ht="22.9" customHeight="1">
      <c r="B129" s="124"/>
      <c r="D129" s="125" t="s">
        <v>70</v>
      </c>
      <c r="E129" s="133" t="s">
        <v>235</v>
      </c>
      <c r="F129" s="133" t="s">
        <v>236</v>
      </c>
      <c r="J129" s="134">
        <f>BK129</f>
        <v>3.1</v>
      </c>
      <c r="L129" s="124"/>
      <c r="M129" s="128"/>
      <c r="P129" s="129">
        <f>P130</f>
        <v>0.121644</v>
      </c>
      <c r="R129" s="129">
        <f>R130</f>
        <v>0</v>
      </c>
      <c r="T129" s="130">
        <f>T130</f>
        <v>0</v>
      </c>
      <c r="AR129" s="125" t="s">
        <v>78</v>
      </c>
      <c r="AT129" s="131" t="s">
        <v>70</v>
      </c>
      <c r="AU129" s="131" t="s">
        <v>78</v>
      </c>
      <c r="AY129" s="125" t="s">
        <v>209</v>
      </c>
      <c r="BK129" s="132">
        <f>BK130</f>
        <v>3.1</v>
      </c>
    </row>
    <row r="130" spans="2:65" s="1" customFormat="1" ht="33" customHeight="1">
      <c r="B130" s="135"/>
      <c r="C130" s="136" t="s">
        <v>210</v>
      </c>
      <c r="D130" s="136" t="s">
        <v>212</v>
      </c>
      <c r="E130" s="137" t="s">
        <v>480</v>
      </c>
      <c r="F130" s="138" t="s">
        <v>481</v>
      </c>
      <c r="G130" s="139" t="s">
        <v>240</v>
      </c>
      <c r="H130" s="140">
        <v>6.2E-2</v>
      </c>
      <c r="I130" s="141">
        <v>49.99</v>
      </c>
      <c r="J130" s="141">
        <f>ROUND(I130*H130,2)</f>
        <v>3.1</v>
      </c>
      <c r="K130" s="142"/>
      <c r="L130" s="25"/>
      <c r="M130" s="162" t="s">
        <v>1</v>
      </c>
      <c r="N130" s="163" t="s">
        <v>37</v>
      </c>
      <c r="O130" s="164">
        <v>1.962</v>
      </c>
      <c r="P130" s="164">
        <f>O130*H130</f>
        <v>0.121644</v>
      </c>
      <c r="Q130" s="164">
        <v>0</v>
      </c>
      <c r="R130" s="164">
        <f>Q130*H130</f>
        <v>0</v>
      </c>
      <c r="S130" s="164">
        <v>0</v>
      </c>
      <c r="T130" s="165">
        <f>S130*H130</f>
        <v>0</v>
      </c>
      <c r="AR130" s="147" t="s">
        <v>216</v>
      </c>
      <c r="AT130" s="147" t="s">
        <v>212</v>
      </c>
      <c r="AU130" s="147" t="s">
        <v>84</v>
      </c>
      <c r="AY130" s="13" t="s">
        <v>209</v>
      </c>
      <c r="BE130" s="148">
        <f>IF(N130="základná",J130,0)</f>
        <v>0</v>
      </c>
      <c r="BF130" s="148">
        <f>IF(N130="znížená",J130,0)</f>
        <v>3.1</v>
      </c>
      <c r="BG130" s="148">
        <f>IF(N130="zákl. prenesená",J130,0)</f>
        <v>0</v>
      </c>
      <c r="BH130" s="148">
        <f>IF(N130="zníž. prenesená",J130,0)</f>
        <v>0</v>
      </c>
      <c r="BI130" s="148">
        <f>IF(N130="nulová",J130,0)</f>
        <v>0</v>
      </c>
      <c r="BJ130" s="13" t="s">
        <v>84</v>
      </c>
      <c r="BK130" s="148">
        <f>ROUND(I130*H130,2)</f>
        <v>3.1</v>
      </c>
      <c r="BL130" s="13" t="s">
        <v>216</v>
      </c>
      <c r="BM130" s="147" t="s">
        <v>482</v>
      </c>
    </row>
    <row r="131" spans="2:65" s="1" customFormat="1" ht="6.95" customHeight="1"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25"/>
    </row>
  </sheetData>
  <autoFilter ref="C122:K130" xr:uid="{00000000-0009-0000-0000-00000D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1:BM14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124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173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PRVKY VÝBAVY</v>
      </c>
      <c r="F7" s="208"/>
      <c r="G7" s="208"/>
      <c r="H7" s="208"/>
      <c r="L7" s="16"/>
    </row>
    <row r="8" spans="2:46" ht="12" customHeight="1">
      <c r="B8" s="16"/>
      <c r="D8" s="22" t="s">
        <v>174</v>
      </c>
      <c r="L8" s="16"/>
    </row>
    <row r="9" spans="2:46" s="1" customFormat="1" ht="16.5" customHeight="1">
      <c r="B9" s="25"/>
      <c r="E9" s="207" t="s">
        <v>175</v>
      </c>
      <c r="F9" s="209"/>
      <c r="G9" s="209"/>
      <c r="H9" s="209"/>
      <c r="L9" s="25"/>
    </row>
    <row r="10" spans="2:46" s="1" customFormat="1" ht="12" customHeight="1">
      <c r="B10" s="25"/>
      <c r="D10" s="22" t="s">
        <v>176</v>
      </c>
      <c r="L10" s="25"/>
    </row>
    <row r="11" spans="2:46" s="1" customFormat="1" ht="16.5" customHeight="1">
      <c r="B11" s="25"/>
      <c r="E11" s="169" t="s">
        <v>517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89" t="str">
        <f>'Rekapitulácia stavby'!E14</f>
        <v xml:space="preserve"> </v>
      </c>
      <c r="F20" s="189"/>
      <c r="G20" s="189"/>
      <c r="H20" s="189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92" t="s">
        <v>1</v>
      </c>
      <c r="F29" s="192"/>
      <c r="G29" s="192"/>
      <c r="H29" s="192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ROUND(J125, 2)</f>
        <v>590.37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ROUND((SUM(BE125:BE144)),  2)</f>
        <v>0</v>
      </c>
      <c r="G35" s="93"/>
      <c r="H35" s="93"/>
      <c r="I35" s="94">
        <v>0.2</v>
      </c>
      <c r="J35" s="92">
        <f>ROUND(((SUM(BE125:BE144))*I35),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ROUND((SUM(BF125:BF144)),  2)</f>
        <v>590.37</v>
      </c>
      <c r="I36" s="95">
        <v>0.2</v>
      </c>
      <c r="J36" s="82">
        <f>ROUND(((SUM(BF125:BF144))*I36),  2)</f>
        <v>118.07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ROUND((SUM(BG125:BG144)),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ROUND((SUM(BH125:BH144)),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ROUND((SUM(BI125:BI144)),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708.44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178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PRVKY VÝBAVY</v>
      </c>
      <c r="F85" s="208"/>
      <c r="G85" s="208"/>
      <c r="H85" s="208"/>
      <c r="L85" s="25"/>
    </row>
    <row r="86" spans="2:12" ht="12" customHeight="1">
      <c r="B86" s="16"/>
      <c r="C86" s="22" t="s">
        <v>174</v>
      </c>
      <c r="L86" s="16"/>
    </row>
    <row r="87" spans="2:12" s="1" customFormat="1" ht="16.5" customHeight="1">
      <c r="B87" s="25"/>
      <c r="E87" s="207" t="s">
        <v>175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176</v>
      </c>
      <c r="L88" s="25"/>
    </row>
    <row r="89" spans="2:12" s="1" customFormat="1" ht="16.5" customHeight="1">
      <c r="B89" s="25"/>
      <c r="E89" s="169" t="str">
        <f>E11</f>
        <v>12.14 - ODPADKOVÝ KÔŠ KRYTÝ - TYP A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179</v>
      </c>
      <c r="D96" s="96"/>
      <c r="E96" s="96"/>
      <c r="F96" s="96"/>
      <c r="G96" s="96"/>
      <c r="H96" s="96"/>
      <c r="I96" s="96"/>
      <c r="J96" s="105" t="s">
        <v>180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181</v>
      </c>
      <c r="J98" s="62">
        <f>J125</f>
        <v>590.37</v>
      </c>
      <c r="L98" s="25"/>
      <c r="AU98" s="13" t="s">
        <v>182</v>
      </c>
    </row>
    <row r="99" spans="2:47" s="8" customFormat="1" ht="24.95" customHeight="1">
      <c r="B99" s="107"/>
      <c r="D99" s="108" t="s">
        <v>183</v>
      </c>
      <c r="E99" s="109"/>
      <c r="F99" s="109"/>
      <c r="G99" s="109"/>
      <c r="H99" s="109"/>
      <c r="I99" s="109"/>
      <c r="J99" s="110">
        <f>J126</f>
        <v>590.37</v>
      </c>
      <c r="L99" s="107"/>
    </row>
    <row r="100" spans="2:47" s="9" customFormat="1" ht="19.899999999999999" customHeight="1">
      <c r="B100" s="111"/>
      <c r="D100" s="112" t="s">
        <v>439</v>
      </c>
      <c r="E100" s="113"/>
      <c r="F100" s="113"/>
      <c r="G100" s="113"/>
      <c r="H100" s="113"/>
      <c r="I100" s="113"/>
      <c r="J100" s="114">
        <f>J127</f>
        <v>35.300000000000004</v>
      </c>
      <c r="L100" s="111"/>
    </row>
    <row r="101" spans="2:47" s="9" customFormat="1" ht="19.899999999999999" customHeight="1">
      <c r="B101" s="111"/>
      <c r="D101" s="112" t="s">
        <v>440</v>
      </c>
      <c r="E101" s="113"/>
      <c r="F101" s="113"/>
      <c r="G101" s="113"/>
      <c r="H101" s="113"/>
      <c r="I101" s="113"/>
      <c r="J101" s="114">
        <f>J136</f>
        <v>25.91</v>
      </c>
      <c r="L101" s="111"/>
    </row>
    <row r="102" spans="2:47" s="9" customFormat="1" ht="19.899999999999999" customHeight="1">
      <c r="B102" s="111"/>
      <c r="D102" s="112" t="s">
        <v>186</v>
      </c>
      <c r="E102" s="113"/>
      <c r="F102" s="113"/>
      <c r="G102" s="113"/>
      <c r="H102" s="113"/>
      <c r="I102" s="113"/>
      <c r="J102" s="114">
        <f>J139</f>
        <v>502.87</v>
      </c>
      <c r="L102" s="111"/>
    </row>
    <row r="103" spans="2:47" s="9" customFormat="1" ht="19.899999999999999" customHeight="1">
      <c r="B103" s="111"/>
      <c r="D103" s="112" t="s">
        <v>187</v>
      </c>
      <c r="E103" s="113"/>
      <c r="F103" s="113"/>
      <c r="G103" s="113"/>
      <c r="H103" s="113"/>
      <c r="I103" s="113"/>
      <c r="J103" s="114">
        <f>J143</f>
        <v>26.29</v>
      </c>
      <c r="L103" s="111"/>
    </row>
    <row r="104" spans="2:47" s="1" customFormat="1" ht="21.75" customHeight="1">
      <c r="B104" s="25"/>
      <c r="L104" s="25"/>
    </row>
    <row r="105" spans="2:47" s="1" customFormat="1" ht="6.95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5"/>
    </row>
    <row r="109" spans="2:47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5"/>
    </row>
    <row r="110" spans="2:47" s="1" customFormat="1" ht="24.95" customHeight="1">
      <c r="B110" s="25"/>
      <c r="C110" s="17" t="s">
        <v>195</v>
      </c>
      <c r="L110" s="25"/>
    </row>
    <row r="111" spans="2:47" s="1" customFormat="1" ht="6.95" customHeight="1">
      <c r="B111" s="25"/>
      <c r="L111" s="25"/>
    </row>
    <row r="112" spans="2:47" s="1" customFormat="1" ht="12" customHeight="1">
      <c r="B112" s="25"/>
      <c r="C112" s="22" t="s">
        <v>13</v>
      </c>
      <c r="L112" s="25"/>
    </row>
    <row r="113" spans="2:65" s="1" customFormat="1" ht="26.25" customHeight="1">
      <c r="B113" s="25"/>
      <c r="E113" s="207" t="str">
        <f>E7</f>
        <v>PRVKY DROBNEJ ARCHITEKTÚRY A OSTATNEJ VÝBAVY PRE DOPRAVNÚ A CYKLO INFRAŠTRUKTÚRU PRVKY VÝBAVY</v>
      </c>
      <c r="F113" s="208"/>
      <c r="G113" s="208"/>
      <c r="H113" s="208"/>
      <c r="L113" s="25"/>
    </row>
    <row r="114" spans="2:65" ht="12" customHeight="1">
      <c r="B114" s="16"/>
      <c r="C114" s="22" t="s">
        <v>174</v>
      </c>
      <c r="L114" s="16"/>
    </row>
    <row r="115" spans="2:65" s="1" customFormat="1" ht="16.5" customHeight="1">
      <c r="B115" s="25"/>
      <c r="E115" s="207" t="s">
        <v>175</v>
      </c>
      <c r="F115" s="209"/>
      <c r="G115" s="209"/>
      <c r="H115" s="209"/>
      <c r="L115" s="25"/>
    </row>
    <row r="116" spans="2:65" s="1" customFormat="1" ht="12" customHeight="1">
      <c r="B116" s="25"/>
      <c r="C116" s="22" t="s">
        <v>176</v>
      </c>
      <c r="L116" s="25"/>
    </row>
    <row r="117" spans="2:65" s="1" customFormat="1" ht="16.5" customHeight="1">
      <c r="B117" s="25"/>
      <c r="E117" s="169" t="str">
        <f>E11</f>
        <v>12.14 - ODPADKOVÝ KÔŠ KRYTÝ - TYP A</v>
      </c>
      <c r="F117" s="209"/>
      <c r="G117" s="209"/>
      <c r="H117" s="209"/>
      <c r="L117" s="25"/>
    </row>
    <row r="118" spans="2:65" s="1" customFormat="1" ht="6.95" customHeight="1">
      <c r="B118" s="25"/>
      <c r="L118" s="25"/>
    </row>
    <row r="119" spans="2:65" s="1" customFormat="1" ht="12" customHeight="1">
      <c r="B119" s="25"/>
      <c r="C119" s="22" t="s">
        <v>16</v>
      </c>
      <c r="F119" s="20" t="str">
        <f>F14</f>
        <v xml:space="preserve"> </v>
      </c>
      <c r="I119" s="22" t="s">
        <v>18</v>
      </c>
      <c r="J119" s="48" t="str">
        <f>IF(J14="","",J14)</f>
        <v>9. 11. 2024</v>
      </c>
      <c r="L119" s="25"/>
    </row>
    <row r="120" spans="2:65" s="1" customFormat="1" ht="6.95" customHeight="1">
      <c r="B120" s="25"/>
      <c r="L120" s="25"/>
    </row>
    <row r="121" spans="2:65" s="1" customFormat="1" ht="54.4" customHeight="1">
      <c r="B121" s="25"/>
      <c r="C121" s="22" t="s">
        <v>20</v>
      </c>
      <c r="F121" s="20" t="str">
        <f>E17</f>
        <v>SÚC PSK, Jesenná 14, 080 05 Prešov</v>
      </c>
      <c r="I121" s="22" t="s">
        <v>25</v>
      </c>
      <c r="J121" s="23" t="str">
        <f>E23</f>
        <v>ŠTOFIRA ARCHITEKTI, s.r.o., Strojárska 2206, Snina</v>
      </c>
      <c r="L121" s="25"/>
    </row>
    <row r="122" spans="2:65" s="1" customFormat="1" ht="15.2" customHeight="1">
      <c r="B122" s="25"/>
      <c r="C122" s="22" t="s">
        <v>24</v>
      </c>
      <c r="F122" s="20" t="str">
        <f>IF(E20="","",E20)</f>
        <v xml:space="preserve"> </v>
      </c>
      <c r="I122" s="22" t="s">
        <v>28</v>
      </c>
      <c r="J122" s="23" t="str">
        <f>E26</f>
        <v>Martin Kofira - KM</v>
      </c>
      <c r="L122" s="25"/>
    </row>
    <row r="123" spans="2:65" s="1" customFormat="1" ht="10.35" customHeight="1">
      <c r="B123" s="25"/>
      <c r="L123" s="25"/>
    </row>
    <row r="124" spans="2:65" s="10" customFormat="1" ht="29.25" customHeight="1">
      <c r="B124" s="115"/>
      <c r="C124" s="116" t="s">
        <v>196</v>
      </c>
      <c r="D124" s="117" t="s">
        <v>56</v>
      </c>
      <c r="E124" s="117" t="s">
        <v>52</v>
      </c>
      <c r="F124" s="117" t="s">
        <v>53</v>
      </c>
      <c r="G124" s="117" t="s">
        <v>197</v>
      </c>
      <c r="H124" s="117" t="s">
        <v>198</v>
      </c>
      <c r="I124" s="117" t="s">
        <v>199</v>
      </c>
      <c r="J124" s="118" t="s">
        <v>180</v>
      </c>
      <c r="K124" s="119" t="s">
        <v>200</v>
      </c>
      <c r="L124" s="115"/>
      <c r="M124" s="55" t="s">
        <v>1</v>
      </c>
      <c r="N124" s="56" t="s">
        <v>35</v>
      </c>
      <c r="O124" s="56" t="s">
        <v>201</v>
      </c>
      <c r="P124" s="56" t="s">
        <v>202</v>
      </c>
      <c r="Q124" s="56" t="s">
        <v>203</v>
      </c>
      <c r="R124" s="56" t="s">
        <v>204</v>
      </c>
      <c r="S124" s="56" t="s">
        <v>205</v>
      </c>
      <c r="T124" s="57" t="s">
        <v>206</v>
      </c>
    </row>
    <row r="125" spans="2:65" s="1" customFormat="1" ht="22.9" customHeight="1">
      <c r="B125" s="25"/>
      <c r="C125" s="60" t="s">
        <v>181</v>
      </c>
      <c r="J125" s="120">
        <f>BK125</f>
        <v>590.37</v>
      </c>
      <c r="L125" s="25"/>
      <c r="M125" s="58"/>
      <c r="N125" s="49"/>
      <c r="O125" s="49"/>
      <c r="P125" s="121">
        <f>P126</f>
        <v>3.0821199999999997</v>
      </c>
      <c r="Q125" s="49"/>
      <c r="R125" s="121">
        <f>R126</f>
        <v>0.52609770000000011</v>
      </c>
      <c r="S125" s="49"/>
      <c r="T125" s="122">
        <f>T126</f>
        <v>0</v>
      </c>
      <c r="AT125" s="13" t="s">
        <v>70</v>
      </c>
      <c r="AU125" s="13" t="s">
        <v>182</v>
      </c>
      <c r="BK125" s="123">
        <f>BK126</f>
        <v>590.37</v>
      </c>
    </row>
    <row r="126" spans="2:65" s="11" customFormat="1" ht="25.9" customHeight="1">
      <c r="B126" s="124"/>
      <c r="D126" s="125" t="s">
        <v>70</v>
      </c>
      <c r="E126" s="126" t="s">
        <v>207</v>
      </c>
      <c r="F126" s="126" t="s">
        <v>208</v>
      </c>
      <c r="J126" s="127">
        <f>BK126</f>
        <v>590.37</v>
      </c>
      <c r="L126" s="124"/>
      <c r="M126" s="128"/>
      <c r="P126" s="129">
        <f>P127+P136+P139+P143</f>
        <v>3.0821199999999997</v>
      </c>
      <c r="R126" s="129">
        <f>R127+R136+R139+R143</f>
        <v>0.52609770000000011</v>
      </c>
      <c r="T126" s="130">
        <f>T127+T136+T139+T143</f>
        <v>0</v>
      </c>
      <c r="AR126" s="125" t="s">
        <v>78</v>
      </c>
      <c r="AT126" s="131" t="s">
        <v>70</v>
      </c>
      <c r="AU126" s="131" t="s">
        <v>71</v>
      </c>
      <c r="AY126" s="125" t="s">
        <v>209</v>
      </c>
      <c r="BK126" s="132">
        <f>BK127+BK136+BK139+BK143</f>
        <v>590.37</v>
      </c>
    </row>
    <row r="127" spans="2:65" s="11" customFormat="1" ht="22.9" customHeight="1">
      <c r="B127" s="124"/>
      <c r="D127" s="125" t="s">
        <v>70</v>
      </c>
      <c r="E127" s="133" t="s">
        <v>78</v>
      </c>
      <c r="F127" s="133" t="s">
        <v>441</v>
      </c>
      <c r="J127" s="134">
        <f>BK127</f>
        <v>35.300000000000004</v>
      </c>
      <c r="L127" s="124"/>
      <c r="M127" s="128"/>
      <c r="P127" s="129">
        <f>SUM(P128:P135)</f>
        <v>1.1464830000000001</v>
      </c>
      <c r="R127" s="129">
        <f>SUM(R128:R135)</f>
        <v>0</v>
      </c>
      <c r="T127" s="130">
        <f>SUM(T128:T135)</f>
        <v>0</v>
      </c>
      <c r="AR127" s="125" t="s">
        <v>78</v>
      </c>
      <c r="AT127" s="131" t="s">
        <v>70</v>
      </c>
      <c r="AU127" s="131" t="s">
        <v>78</v>
      </c>
      <c r="AY127" s="125" t="s">
        <v>209</v>
      </c>
      <c r="BK127" s="132">
        <f>SUM(BK128:BK135)</f>
        <v>35.300000000000004</v>
      </c>
    </row>
    <row r="128" spans="2:65" s="1" customFormat="1" ht="21.75" customHeight="1">
      <c r="B128" s="135"/>
      <c r="C128" s="136" t="s">
        <v>78</v>
      </c>
      <c r="D128" s="136" t="s">
        <v>212</v>
      </c>
      <c r="E128" s="137" t="s">
        <v>442</v>
      </c>
      <c r="F128" s="138" t="s">
        <v>443</v>
      </c>
      <c r="G128" s="139" t="s">
        <v>227</v>
      </c>
      <c r="H128" s="140">
        <v>0.22500000000000001</v>
      </c>
      <c r="I128" s="141">
        <v>76.959999999999994</v>
      </c>
      <c r="J128" s="141">
        <f t="shared" ref="J128:J135" si="0">ROUND(I128*H128,2)</f>
        <v>17.32</v>
      </c>
      <c r="K128" s="142"/>
      <c r="L128" s="25"/>
      <c r="M128" s="143" t="s">
        <v>1</v>
      </c>
      <c r="N128" s="144" t="s">
        <v>37</v>
      </c>
      <c r="O128" s="145">
        <v>3.85</v>
      </c>
      <c r="P128" s="145">
        <f t="shared" ref="P128:P135" si="1">O128*H128</f>
        <v>0.86625000000000008</v>
      </c>
      <c r="Q128" s="145">
        <v>0</v>
      </c>
      <c r="R128" s="145">
        <f t="shared" ref="R128:R135" si="2">Q128*H128</f>
        <v>0</v>
      </c>
      <c r="S128" s="145">
        <v>0</v>
      </c>
      <c r="T128" s="146">
        <f t="shared" ref="T128:T135" si="3">S128*H128</f>
        <v>0</v>
      </c>
      <c r="AR128" s="147" t="s">
        <v>216</v>
      </c>
      <c r="AT128" s="147" t="s">
        <v>212</v>
      </c>
      <c r="AU128" s="147" t="s">
        <v>84</v>
      </c>
      <c r="AY128" s="13" t="s">
        <v>209</v>
      </c>
      <c r="BE128" s="148">
        <f t="shared" ref="BE128:BE135" si="4">IF(N128="základná",J128,0)</f>
        <v>0</v>
      </c>
      <c r="BF128" s="148">
        <f t="shared" ref="BF128:BF135" si="5">IF(N128="znížená",J128,0)</f>
        <v>17.32</v>
      </c>
      <c r="BG128" s="148">
        <f t="shared" ref="BG128:BG135" si="6">IF(N128="zákl. prenesená",J128,0)</f>
        <v>0</v>
      </c>
      <c r="BH128" s="148">
        <f t="shared" ref="BH128:BH135" si="7">IF(N128="zníž. prenesená",J128,0)</f>
        <v>0</v>
      </c>
      <c r="BI128" s="148">
        <f t="shared" ref="BI128:BI135" si="8">IF(N128="nulová",J128,0)</f>
        <v>0</v>
      </c>
      <c r="BJ128" s="13" t="s">
        <v>84</v>
      </c>
      <c r="BK128" s="148">
        <f t="shared" ref="BK128:BK135" si="9">ROUND(I128*H128,2)</f>
        <v>17.32</v>
      </c>
      <c r="BL128" s="13" t="s">
        <v>216</v>
      </c>
      <c r="BM128" s="147" t="s">
        <v>444</v>
      </c>
    </row>
    <row r="129" spans="2:65" s="1" customFormat="1" ht="24.2" customHeight="1">
      <c r="B129" s="135"/>
      <c r="C129" s="136" t="s">
        <v>84</v>
      </c>
      <c r="D129" s="136" t="s">
        <v>212</v>
      </c>
      <c r="E129" s="137" t="s">
        <v>445</v>
      </c>
      <c r="F129" s="138" t="s">
        <v>446</v>
      </c>
      <c r="G129" s="139" t="s">
        <v>227</v>
      </c>
      <c r="H129" s="140">
        <v>6.8000000000000005E-2</v>
      </c>
      <c r="I129" s="141">
        <v>15.4</v>
      </c>
      <c r="J129" s="141">
        <f t="shared" si="0"/>
        <v>1.05</v>
      </c>
      <c r="K129" s="142"/>
      <c r="L129" s="25"/>
      <c r="M129" s="143" t="s">
        <v>1</v>
      </c>
      <c r="N129" s="144" t="s">
        <v>37</v>
      </c>
      <c r="O129" s="145">
        <v>0.77100000000000002</v>
      </c>
      <c r="P129" s="145">
        <f t="shared" si="1"/>
        <v>5.2428000000000002E-2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AR129" s="147" t="s">
        <v>216</v>
      </c>
      <c r="AT129" s="147" t="s">
        <v>212</v>
      </c>
      <c r="AU129" s="147" t="s">
        <v>84</v>
      </c>
      <c r="AY129" s="13" t="s">
        <v>209</v>
      </c>
      <c r="BE129" s="148">
        <f t="shared" si="4"/>
        <v>0</v>
      </c>
      <c r="BF129" s="148">
        <f t="shared" si="5"/>
        <v>1.05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3" t="s">
        <v>84</v>
      </c>
      <c r="BK129" s="148">
        <f t="shared" si="9"/>
        <v>1.05</v>
      </c>
      <c r="BL129" s="13" t="s">
        <v>216</v>
      </c>
      <c r="BM129" s="147" t="s">
        <v>447</v>
      </c>
    </row>
    <row r="130" spans="2:65" s="1" customFormat="1" ht="33" customHeight="1">
      <c r="B130" s="135"/>
      <c r="C130" s="136" t="s">
        <v>210</v>
      </c>
      <c r="D130" s="136" t="s">
        <v>212</v>
      </c>
      <c r="E130" s="137" t="s">
        <v>448</v>
      </c>
      <c r="F130" s="138" t="s">
        <v>449</v>
      </c>
      <c r="G130" s="139" t="s">
        <v>227</v>
      </c>
      <c r="H130" s="140">
        <v>0.20499999999999999</v>
      </c>
      <c r="I130" s="141">
        <v>5.04</v>
      </c>
      <c r="J130" s="141">
        <f t="shared" si="0"/>
        <v>1.03</v>
      </c>
      <c r="K130" s="142"/>
      <c r="L130" s="25"/>
      <c r="M130" s="143" t="s">
        <v>1</v>
      </c>
      <c r="N130" s="144" t="s">
        <v>37</v>
      </c>
      <c r="O130" s="145">
        <v>7.0999999999999994E-2</v>
      </c>
      <c r="P130" s="145">
        <f t="shared" si="1"/>
        <v>1.4554999999999998E-2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216</v>
      </c>
      <c r="AT130" s="147" t="s">
        <v>212</v>
      </c>
      <c r="AU130" s="147" t="s">
        <v>84</v>
      </c>
      <c r="AY130" s="13" t="s">
        <v>209</v>
      </c>
      <c r="BE130" s="148">
        <f t="shared" si="4"/>
        <v>0</v>
      </c>
      <c r="BF130" s="148">
        <f t="shared" si="5"/>
        <v>1.03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3" t="s">
        <v>84</v>
      </c>
      <c r="BK130" s="148">
        <f t="shared" si="9"/>
        <v>1.03</v>
      </c>
      <c r="BL130" s="13" t="s">
        <v>216</v>
      </c>
      <c r="BM130" s="147" t="s">
        <v>450</v>
      </c>
    </row>
    <row r="131" spans="2:65" s="1" customFormat="1" ht="37.9" customHeight="1">
      <c r="B131" s="135"/>
      <c r="C131" s="136" t="s">
        <v>216</v>
      </c>
      <c r="D131" s="136" t="s">
        <v>212</v>
      </c>
      <c r="E131" s="137" t="s">
        <v>451</v>
      </c>
      <c r="F131" s="138" t="s">
        <v>452</v>
      </c>
      <c r="G131" s="139" t="s">
        <v>227</v>
      </c>
      <c r="H131" s="140">
        <v>5.5350000000000001</v>
      </c>
      <c r="I131" s="141">
        <v>0.51</v>
      </c>
      <c r="J131" s="141">
        <f t="shared" si="0"/>
        <v>2.82</v>
      </c>
      <c r="K131" s="142"/>
      <c r="L131" s="25"/>
      <c r="M131" s="143" t="s">
        <v>1</v>
      </c>
      <c r="N131" s="144" t="s">
        <v>37</v>
      </c>
      <c r="O131" s="145">
        <v>7.0000000000000001E-3</v>
      </c>
      <c r="P131" s="145">
        <f t="shared" si="1"/>
        <v>3.8745000000000002E-2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R131" s="147" t="s">
        <v>216</v>
      </c>
      <c r="AT131" s="147" t="s">
        <v>212</v>
      </c>
      <c r="AU131" s="147" t="s">
        <v>84</v>
      </c>
      <c r="AY131" s="13" t="s">
        <v>209</v>
      </c>
      <c r="BE131" s="148">
        <f t="shared" si="4"/>
        <v>0</v>
      </c>
      <c r="BF131" s="148">
        <f t="shared" si="5"/>
        <v>2.82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3" t="s">
        <v>84</v>
      </c>
      <c r="BK131" s="148">
        <f t="shared" si="9"/>
        <v>2.82</v>
      </c>
      <c r="BL131" s="13" t="s">
        <v>216</v>
      </c>
      <c r="BM131" s="147" t="s">
        <v>453</v>
      </c>
    </row>
    <row r="132" spans="2:65" s="1" customFormat="1" ht="16.5" customHeight="1">
      <c r="B132" s="135"/>
      <c r="C132" s="136" t="s">
        <v>237</v>
      </c>
      <c r="D132" s="136" t="s">
        <v>212</v>
      </c>
      <c r="E132" s="137" t="s">
        <v>454</v>
      </c>
      <c r="F132" s="138" t="s">
        <v>455</v>
      </c>
      <c r="G132" s="139" t="s">
        <v>227</v>
      </c>
      <c r="H132" s="140">
        <v>0.20499999999999999</v>
      </c>
      <c r="I132" s="141">
        <v>12.66</v>
      </c>
      <c r="J132" s="141">
        <f t="shared" si="0"/>
        <v>2.6</v>
      </c>
      <c r="K132" s="142"/>
      <c r="L132" s="25"/>
      <c r="M132" s="143" t="s">
        <v>1</v>
      </c>
      <c r="N132" s="144" t="s">
        <v>37</v>
      </c>
      <c r="O132" s="145">
        <v>0.83199999999999996</v>
      </c>
      <c r="P132" s="145">
        <f t="shared" si="1"/>
        <v>0.17055999999999999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AR132" s="147" t="s">
        <v>216</v>
      </c>
      <c r="AT132" s="147" t="s">
        <v>212</v>
      </c>
      <c r="AU132" s="147" t="s">
        <v>84</v>
      </c>
      <c r="AY132" s="13" t="s">
        <v>209</v>
      </c>
      <c r="BE132" s="148">
        <f t="shared" si="4"/>
        <v>0</v>
      </c>
      <c r="BF132" s="148">
        <f t="shared" si="5"/>
        <v>2.6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3" t="s">
        <v>84</v>
      </c>
      <c r="BK132" s="148">
        <f t="shared" si="9"/>
        <v>2.6</v>
      </c>
      <c r="BL132" s="13" t="s">
        <v>216</v>
      </c>
      <c r="BM132" s="147" t="s">
        <v>456</v>
      </c>
    </row>
    <row r="133" spans="2:65" s="1" customFormat="1" ht="16.5" customHeight="1">
      <c r="B133" s="135"/>
      <c r="C133" s="136" t="s">
        <v>223</v>
      </c>
      <c r="D133" s="136" t="s">
        <v>212</v>
      </c>
      <c r="E133" s="137" t="s">
        <v>457</v>
      </c>
      <c r="F133" s="138" t="s">
        <v>458</v>
      </c>
      <c r="G133" s="139" t="s">
        <v>227</v>
      </c>
      <c r="H133" s="140">
        <v>0.20499999999999999</v>
      </c>
      <c r="I133" s="141">
        <v>0.87</v>
      </c>
      <c r="J133" s="141">
        <f t="shared" si="0"/>
        <v>0.18</v>
      </c>
      <c r="K133" s="142"/>
      <c r="L133" s="25"/>
      <c r="M133" s="143" t="s">
        <v>1</v>
      </c>
      <c r="N133" s="144" t="s">
        <v>37</v>
      </c>
      <c r="O133" s="145">
        <v>8.9999999999999993E-3</v>
      </c>
      <c r="P133" s="145">
        <f t="shared" si="1"/>
        <v>1.8449999999999999E-3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AR133" s="147" t="s">
        <v>216</v>
      </c>
      <c r="AT133" s="147" t="s">
        <v>212</v>
      </c>
      <c r="AU133" s="147" t="s">
        <v>84</v>
      </c>
      <c r="AY133" s="13" t="s">
        <v>209</v>
      </c>
      <c r="BE133" s="148">
        <f t="shared" si="4"/>
        <v>0</v>
      </c>
      <c r="BF133" s="148">
        <f t="shared" si="5"/>
        <v>0.18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3" t="s">
        <v>84</v>
      </c>
      <c r="BK133" s="148">
        <f t="shared" si="9"/>
        <v>0.18</v>
      </c>
      <c r="BL133" s="13" t="s">
        <v>216</v>
      </c>
      <c r="BM133" s="147" t="s">
        <v>459</v>
      </c>
    </row>
    <row r="134" spans="2:65" s="1" customFormat="1" ht="24.2" customHeight="1">
      <c r="B134" s="135"/>
      <c r="C134" s="136" t="s">
        <v>250</v>
      </c>
      <c r="D134" s="136" t="s">
        <v>212</v>
      </c>
      <c r="E134" s="137" t="s">
        <v>460</v>
      </c>
      <c r="F134" s="138" t="s">
        <v>461</v>
      </c>
      <c r="G134" s="139" t="s">
        <v>240</v>
      </c>
      <c r="H134" s="140">
        <v>0.34200000000000003</v>
      </c>
      <c r="I134" s="141">
        <v>30</v>
      </c>
      <c r="J134" s="141">
        <f t="shared" si="0"/>
        <v>10.26</v>
      </c>
      <c r="K134" s="142"/>
      <c r="L134" s="25"/>
      <c r="M134" s="143" t="s">
        <v>1</v>
      </c>
      <c r="N134" s="144" t="s">
        <v>37</v>
      </c>
      <c r="O134" s="145">
        <v>0</v>
      </c>
      <c r="P134" s="145">
        <f t="shared" si="1"/>
        <v>0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AR134" s="147" t="s">
        <v>216</v>
      </c>
      <c r="AT134" s="147" t="s">
        <v>212</v>
      </c>
      <c r="AU134" s="147" t="s">
        <v>84</v>
      </c>
      <c r="AY134" s="13" t="s">
        <v>209</v>
      </c>
      <c r="BE134" s="148">
        <f t="shared" si="4"/>
        <v>0</v>
      </c>
      <c r="BF134" s="148">
        <f t="shared" si="5"/>
        <v>10.26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3" t="s">
        <v>84</v>
      </c>
      <c r="BK134" s="148">
        <f t="shared" si="9"/>
        <v>10.26</v>
      </c>
      <c r="BL134" s="13" t="s">
        <v>216</v>
      </c>
      <c r="BM134" s="147" t="s">
        <v>462</v>
      </c>
    </row>
    <row r="135" spans="2:65" s="1" customFormat="1" ht="24.2" customHeight="1">
      <c r="B135" s="135"/>
      <c r="C135" s="136" t="s">
        <v>221</v>
      </c>
      <c r="D135" s="136" t="s">
        <v>212</v>
      </c>
      <c r="E135" s="137" t="s">
        <v>463</v>
      </c>
      <c r="F135" s="138" t="s">
        <v>464</v>
      </c>
      <c r="G135" s="139" t="s">
        <v>227</v>
      </c>
      <c r="H135" s="140">
        <v>0.02</v>
      </c>
      <c r="I135" s="141">
        <v>2.0499999999999998</v>
      </c>
      <c r="J135" s="141">
        <f t="shared" si="0"/>
        <v>0.04</v>
      </c>
      <c r="K135" s="142"/>
      <c r="L135" s="25"/>
      <c r="M135" s="143" t="s">
        <v>1</v>
      </c>
      <c r="N135" s="144" t="s">
        <v>37</v>
      </c>
      <c r="O135" s="145">
        <v>0.105</v>
      </c>
      <c r="P135" s="145">
        <f t="shared" si="1"/>
        <v>2.0999999999999999E-3</v>
      </c>
      <c r="Q135" s="145">
        <v>0</v>
      </c>
      <c r="R135" s="145">
        <f t="shared" si="2"/>
        <v>0</v>
      </c>
      <c r="S135" s="145">
        <v>0</v>
      </c>
      <c r="T135" s="146">
        <f t="shared" si="3"/>
        <v>0</v>
      </c>
      <c r="AR135" s="147" t="s">
        <v>216</v>
      </c>
      <c r="AT135" s="147" t="s">
        <v>212</v>
      </c>
      <c r="AU135" s="147" t="s">
        <v>84</v>
      </c>
      <c r="AY135" s="13" t="s">
        <v>209</v>
      </c>
      <c r="BE135" s="148">
        <f t="shared" si="4"/>
        <v>0</v>
      </c>
      <c r="BF135" s="148">
        <f t="shared" si="5"/>
        <v>0.04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3" t="s">
        <v>84</v>
      </c>
      <c r="BK135" s="148">
        <f t="shared" si="9"/>
        <v>0.04</v>
      </c>
      <c r="BL135" s="13" t="s">
        <v>216</v>
      </c>
      <c r="BM135" s="147" t="s">
        <v>465</v>
      </c>
    </row>
    <row r="136" spans="2:65" s="11" customFormat="1" ht="22.9" customHeight="1">
      <c r="B136" s="124"/>
      <c r="D136" s="125" t="s">
        <v>70</v>
      </c>
      <c r="E136" s="133" t="s">
        <v>84</v>
      </c>
      <c r="F136" s="133" t="s">
        <v>466</v>
      </c>
      <c r="J136" s="134">
        <f>BK136</f>
        <v>25.91</v>
      </c>
      <c r="L136" s="124"/>
      <c r="M136" s="128"/>
      <c r="P136" s="129">
        <f>SUM(P137:P138)</f>
        <v>0.143625</v>
      </c>
      <c r="R136" s="129">
        <f>SUM(R137:R138)</f>
        <v>0.49056600000000006</v>
      </c>
      <c r="T136" s="130">
        <f>SUM(T137:T138)</f>
        <v>0</v>
      </c>
      <c r="AR136" s="125" t="s">
        <v>78</v>
      </c>
      <c r="AT136" s="131" t="s">
        <v>70</v>
      </c>
      <c r="AU136" s="131" t="s">
        <v>78</v>
      </c>
      <c r="AY136" s="125" t="s">
        <v>209</v>
      </c>
      <c r="BK136" s="132">
        <f>SUM(BK137:BK138)</f>
        <v>25.91</v>
      </c>
    </row>
    <row r="137" spans="2:65" s="1" customFormat="1" ht="24.2" customHeight="1">
      <c r="B137" s="135"/>
      <c r="C137" s="136" t="s">
        <v>229</v>
      </c>
      <c r="D137" s="136" t="s">
        <v>212</v>
      </c>
      <c r="E137" s="137" t="s">
        <v>467</v>
      </c>
      <c r="F137" s="138" t="s">
        <v>468</v>
      </c>
      <c r="G137" s="139" t="s">
        <v>227</v>
      </c>
      <c r="H137" s="140">
        <v>2.5000000000000001E-2</v>
      </c>
      <c r="I137" s="141">
        <v>59.1</v>
      </c>
      <c r="J137" s="141">
        <f>ROUND(I137*H137,2)</f>
        <v>1.48</v>
      </c>
      <c r="K137" s="142"/>
      <c r="L137" s="25"/>
      <c r="M137" s="143" t="s">
        <v>1</v>
      </c>
      <c r="N137" s="144" t="s">
        <v>37</v>
      </c>
      <c r="O137" s="145">
        <v>1.097</v>
      </c>
      <c r="P137" s="145">
        <f>O137*H137</f>
        <v>2.7425000000000001E-2</v>
      </c>
      <c r="Q137" s="145">
        <v>2.0699999999999998</v>
      </c>
      <c r="R137" s="145">
        <f>Q137*H137</f>
        <v>5.1749999999999997E-2</v>
      </c>
      <c r="S137" s="145">
        <v>0</v>
      </c>
      <c r="T137" s="146">
        <f>S137*H137</f>
        <v>0</v>
      </c>
      <c r="AR137" s="147" t="s">
        <v>216</v>
      </c>
      <c r="AT137" s="147" t="s">
        <v>212</v>
      </c>
      <c r="AU137" s="147" t="s">
        <v>84</v>
      </c>
      <c r="AY137" s="13" t="s">
        <v>209</v>
      </c>
      <c r="BE137" s="148">
        <f>IF(N137="základná",J137,0)</f>
        <v>0</v>
      </c>
      <c r="BF137" s="148">
        <f>IF(N137="znížená",J137,0)</f>
        <v>1.48</v>
      </c>
      <c r="BG137" s="148">
        <f>IF(N137="zákl. prenesená",J137,0)</f>
        <v>0</v>
      </c>
      <c r="BH137" s="148">
        <f>IF(N137="zníž. prenesená",J137,0)</f>
        <v>0</v>
      </c>
      <c r="BI137" s="148">
        <f>IF(N137="nulová",J137,0)</f>
        <v>0</v>
      </c>
      <c r="BJ137" s="13" t="s">
        <v>84</v>
      </c>
      <c r="BK137" s="148">
        <f>ROUND(I137*H137,2)</f>
        <v>1.48</v>
      </c>
      <c r="BL137" s="13" t="s">
        <v>216</v>
      </c>
      <c r="BM137" s="147" t="s">
        <v>469</v>
      </c>
    </row>
    <row r="138" spans="2:65" s="1" customFormat="1" ht="16.5" customHeight="1">
      <c r="B138" s="135"/>
      <c r="C138" s="136" t="s">
        <v>262</v>
      </c>
      <c r="D138" s="136" t="s">
        <v>212</v>
      </c>
      <c r="E138" s="137" t="s">
        <v>470</v>
      </c>
      <c r="F138" s="138" t="s">
        <v>471</v>
      </c>
      <c r="G138" s="139" t="s">
        <v>227</v>
      </c>
      <c r="H138" s="140">
        <v>0.2</v>
      </c>
      <c r="I138" s="141">
        <v>122.14</v>
      </c>
      <c r="J138" s="141">
        <f>ROUND(I138*H138,2)</f>
        <v>24.43</v>
      </c>
      <c r="K138" s="142"/>
      <c r="L138" s="25"/>
      <c r="M138" s="143" t="s">
        <v>1</v>
      </c>
      <c r="N138" s="144" t="s">
        <v>37</v>
      </c>
      <c r="O138" s="145">
        <v>0.58099999999999996</v>
      </c>
      <c r="P138" s="145">
        <f>O138*H138</f>
        <v>0.1162</v>
      </c>
      <c r="Q138" s="145">
        <v>2.19408</v>
      </c>
      <c r="R138" s="145">
        <f>Q138*H138</f>
        <v>0.43881600000000004</v>
      </c>
      <c r="S138" s="145">
        <v>0</v>
      </c>
      <c r="T138" s="146">
        <f>S138*H138</f>
        <v>0</v>
      </c>
      <c r="AR138" s="147" t="s">
        <v>216</v>
      </c>
      <c r="AT138" s="147" t="s">
        <v>212</v>
      </c>
      <c r="AU138" s="147" t="s">
        <v>84</v>
      </c>
      <c r="AY138" s="13" t="s">
        <v>209</v>
      </c>
      <c r="BE138" s="148">
        <f>IF(N138="základná",J138,0)</f>
        <v>0</v>
      </c>
      <c r="BF138" s="148">
        <f>IF(N138="znížená",J138,0)</f>
        <v>24.43</v>
      </c>
      <c r="BG138" s="148">
        <f>IF(N138="zákl. prenesená",J138,0)</f>
        <v>0</v>
      </c>
      <c r="BH138" s="148">
        <f>IF(N138="zníž. prenesená",J138,0)</f>
        <v>0</v>
      </c>
      <c r="BI138" s="148">
        <f>IF(N138="nulová",J138,0)</f>
        <v>0</v>
      </c>
      <c r="BJ138" s="13" t="s">
        <v>84</v>
      </c>
      <c r="BK138" s="148">
        <f>ROUND(I138*H138,2)</f>
        <v>24.43</v>
      </c>
      <c r="BL138" s="13" t="s">
        <v>216</v>
      </c>
      <c r="BM138" s="147" t="s">
        <v>472</v>
      </c>
    </row>
    <row r="139" spans="2:65" s="11" customFormat="1" ht="22.9" customHeight="1">
      <c r="B139" s="124"/>
      <c r="D139" s="125" t="s">
        <v>70</v>
      </c>
      <c r="E139" s="133" t="s">
        <v>229</v>
      </c>
      <c r="F139" s="133" t="s">
        <v>230</v>
      </c>
      <c r="J139" s="134">
        <f>BK139</f>
        <v>502.87</v>
      </c>
      <c r="L139" s="124"/>
      <c r="M139" s="128"/>
      <c r="P139" s="129">
        <f>SUM(P140:P142)</f>
        <v>0.76</v>
      </c>
      <c r="R139" s="129">
        <f>SUM(R140:R142)</f>
        <v>3.5531700000000006E-2</v>
      </c>
      <c r="T139" s="130">
        <f>SUM(T140:T142)</f>
        <v>0</v>
      </c>
      <c r="AR139" s="125" t="s">
        <v>78</v>
      </c>
      <c r="AT139" s="131" t="s">
        <v>70</v>
      </c>
      <c r="AU139" s="131" t="s">
        <v>78</v>
      </c>
      <c r="AY139" s="125" t="s">
        <v>209</v>
      </c>
      <c r="BK139" s="132">
        <f>SUM(BK140:BK142)</f>
        <v>502.87</v>
      </c>
    </row>
    <row r="140" spans="2:65" s="1" customFormat="1" ht="24.2" customHeight="1">
      <c r="B140" s="135"/>
      <c r="C140" s="136" t="s">
        <v>266</v>
      </c>
      <c r="D140" s="136" t="s">
        <v>212</v>
      </c>
      <c r="E140" s="137" t="s">
        <v>518</v>
      </c>
      <c r="F140" s="138" t="s">
        <v>519</v>
      </c>
      <c r="G140" s="139" t="s">
        <v>215</v>
      </c>
      <c r="H140" s="140">
        <v>1</v>
      </c>
      <c r="I140" s="141">
        <v>33.31</v>
      </c>
      <c r="J140" s="141">
        <f>ROUND(I140*H140,2)</f>
        <v>33.31</v>
      </c>
      <c r="K140" s="142"/>
      <c r="L140" s="25"/>
      <c r="M140" s="143" t="s">
        <v>1</v>
      </c>
      <c r="N140" s="144" t="s">
        <v>37</v>
      </c>
      <c r="O140" s="145">
        <v>0.76</v>
      </c>
      <c r="P140" s="145">
        <f>O140*H140</f>
        <v>0.76</v>
      </c>
      <c r="Q140" s="145">
        <v>5.3169999999999997E-4</v>
      </c>
      <c r="R140" s="145">
        <f>Q140*H140</f>
        <v>5.3169999999999997E-4</v>
      </c>
      <c r="S140" s="145">
        <v>0</v>
      </c>
      <c r="T140" s="146">
        <f>S140*H140</f>
        <v>0</v>
      </c>
      <c r="AR140" s="147" t="s">
        <v>216</v>
      </c>
      <c r="AT140" s="147" t="s">
        <v>212</v>
      </c>
      <c r="AU140" s="147" t="s">
        <v>84</v>
      </c>
      <c r="AY140" s="13" t="s">
        <v>209</v>
      </c>
      <c r="BE140" s="148">
        <f>IF(N140="základná",J140,0)</f>
        <v>0</v>
      </c>
      <c r="BF140" s="148">
        <f>IF(N140="znížená",J140,0)</f>
        <v>33.31</v>
      </c>
      <c r="BG140" s="148">
        <f>IF(N140="zákl. prenesená",J140,0)</f>
        <v>0</v>
      </c>
      <c r="BH140" s="148">
        <f>IF(N140="zníž. prenesená",J140,0)</f>
        <v>0</v>
      </c>
      <c r="BI140" s="148">
        <f>IF(N140="nulová",J140,0)</f>
        <v>0</v>
      </c>
      <c r="BJ140" s="13" t="s">
        <v>84</v>
      </c>
      <c r="BK140" s="148">
        <f>ROUND(I140*H140,2)</f>
        <v>33.31</v>
      </c>
      <c r="BL140" s="13" t="s">
        <v>216</v>
      </c>
      <c r="BM140" s="147" t="s">
        <v>520</v>
      </c>
    </row>
    <row r="141" spans="2:65" s="1" customFormat="1" ht="16.5" customHeight="1">
      <c r="B141" s="135"/>
      <c r="C141" s="149" t="s">
        <v>75</v>
      </c>
      <c r="D141" s="149" t="s">
        <v>218</v>
      </c>
      <c r="E141" s="150" t="s">
        <v>521</v>
      </c>
      <c r="F141" s="151" t="s">
        <v>522</v>
      </c>
      <c r="G141" s="152" t="s">
        <v>215</v>
      </c>
      <c r="H141" s="153">
        <v>1</v>
      </c>
      <c r="I141" s="154">
        <v>469.56</v>
      </c>
      <c r="J141" s="154">
        <f>ROUND(I141*H141,2)</f>
        <v>469.56</v>
      </c>
      <c r="K141" s="155"/>
      <c r="L141" s="156"/>
      <c r="M141" s="157" t="s">
        <v>1</v>
      </c>
      <c r="N141" s="158" t="s">
        <v>37</v>
      </c>
      <c r="O141" s="145">
        <v>0</v>
      </c>
      <c r="P141" s="145">
        <f>O141*H141</f>
        <v>0</v>
      </c>
      <c r="Q141" s="145">
        <v>3.5000000000000003E-2</v>
      </c>
      <c r="R141" s="145">
        <f>Q141*H141</f>
        <v>3.5000000000000003E-2</v>
      </c>
      <c r="S141" s="145">
        <v>0</v>
      </c>
      <c r="T141" s="146">
        <f>S141*H141</f>
        <v>0</v>
      </c>
      <c r="AR141" s="147" t="s">
        <v>221</v>
      </c>
      <c r="AT141" s="147" t="s">
        <v>218</v>
      </c>
      <c r="AU141" s="147" t="s">
        <v>84</v>
      </c>
      <c r="AY141" s="13" t="s">
        <v>209</v>
      </c>
      <c r="BE141" s="148">
        <f>IF(N141="základná",J141,0)</f>
        <v>0</v>
      </c>
      <c r="BF141" s="148">
        <f>IF(N141="znížená",J141,0)</f>
        <v>469.56</v>
      </c>
      <c r="BG141" s="148">
        <f>IF(N141="zákl. prenesená",J141,0)</f>
        <v>0</v>
      </c>
      <c r="BH141" s="148">
        <f>IF(N141="zníž. prenesená",J141,0)</f>
        <v>0</v>
      </c>
      <c r="BI141" s="148">
        <f>IF(N141="nulová",J141,0)</f>
        <v>0</v>
      </c>
      <c r="BJ141" s="13" t="s">
        <v>84</v>
      </c>
      <c r="BK141" s="148">
        <f>ROUND(I141*H141,2)</f>
        <v>469.56</v>
      </c>
      <c r="BL141" s="13" t="s">
        <v>216</v>
      </c>
      <c r="BM141" s="147" t="s">
        <v>523</v>
      </c>
    </row>
    <row r="142" spans="2:65" s="1" customFormat="1" ht="156">
      <c r="B142" s="25"/>
      <c r="D142" s="159" t="s">
        <v>286</v>
      </c>
      <c r="F142" s="160" t="s">
        <v>524</v>
      </c>
      <c r="L142" s="25"/>
      <c r="M142" s="161"/>
      <c r="T142" s="52"/>
      <c r="AT142" s="13" t="s">
        <v>286</v>
      </c>
      <c r="AU142" s="13" t="s">
        <v>84</v>
      </c>
    </row>
    <row r="143" spans="2:65" s="11" customFormat="1" ht="22.9" customHeight="1">
      <c r="B143" s="124"/>
      <c r="D143" s="125" t="s">
        <v>70</v>
      </c>
      <c r="E143" s="133" t="s">
        <v>235</v>
      </c>
      <c r="F143" s="133" t="s">
        <v>236</v>
      </c>
      <c r="J143" s="134">
        <f>BK143</f>
        <v>26.29</v>
      </c>
      <c r="L143" s="124"/>
      <c r="M143" s="128"/>
      <c r="P143" s="129">
        <f>P144</f>
        <v>1.0320119999999999</v>
      </c>
      <c r="R143" s="129">
        <f>R144</f>
        <v>0</v>
      </c>
      <c r="T143" s="130">
        <f>T144</f>
        <v>0</v>
      </c>
      <c r="AR143" s="125" t="s">
        <v>78</v>
      </c>
      <c r="AT143" s="131" t="s">
        <v>70</v>
      </c>
      <c r="AU143" s="131" t="s">
        <v>78</v>
      </c>
      <c r="AY143" s="125" t="s">
        <v>209</v>
      </c>
      <c r="BK143" s="132">
        <f>BK144</f>
        <v>26.29</v>
      </c>
    </row>
    <row r="144" spans="2:65" s="1" customFormat="1" ht="33" customHeight="1">
      <c r="B144" s="135"/>
      <c r="C144" s="136" t="s">
        <v>273</v>
      </c>
      <c r="D144" s="136" t="s">
        <v>212</v>
      </c>
      <c r="E144" s="137" t="s">
        <v>480</v>
      </c>
      <c r="F144" s="138" t="s">
        <v>481</v>
      </c>
      <c r="G144" s="139" t="s">
        <v>240</v>
      </c>
      <c r="H144" s="140">
        <v>0.52600000000000002</v>
      </c>
      <c r="I144" s="141">
        <v>49.99</v>
      </c>
      <c r="J144" s="141">
        <f>ROUND(I144*H144,2)</f>
        <v>26.29</v>
      </c>
      <c r="K144" s="142"/>
      <c r="L144" s="25"/>
      <c r="M144" s="162" t="s">
        <v>1</v>
      </c>
      <c r="N144" s="163" t="s">
        <v>37</v>
      </c>
      <c r="O144" s="164">
        <v>1.962</v>
      </c>
      <c r="P144" s="164">
        <f>O144*H144</f>
        <v>1.0320119999999999</v>
      </c>
      <c r="Q144" s="164">
        <v>0</v>
      </c>
      <c r="R144" s="164">
        <f>Q144*H144</f>
        <v>0</v>
      </c>
      <c r="S144" s="164">
        <v>0</v>
      </c>
      <c r="T144" s="165">
        <f>S144*H144</f>
        <v>0</v>
      </c>
      <c r="AR144" s="147" t="s">
        <v>216</v>
      </c>
      <c r="AT144" s="147" t="s">
        <v>212</v>
      </c>
      <c r="AU144" s="147" t="s">
        <v>84</v>
      </c>
      <c r="AY144" s="13" t="s">
        <v>209</v>
      </c>
      <c r="BE144" s="148">
        <f>IF(N144="základná",J144,0)</f>
        <v>0</v>
      </c>
      <c r="BF144" s="148">
        <f>IF(N144="znížená",J144,0)</f>
        <v>26.29</v>
      </c>
      <c r="BG144" s="148">
        <f>IF(N144="zákl. prenesená",J144,0)</f>
        <v>0</v>
      </c>
      <c r="BH144" s="148">
        <f>IF(N144="zníž. prenesená",J144,0)</f>
        <v>0</v>
      </c>
      <c r="BI144" s="148">
        <f>IF(N144="nulová",J144,0)</f>
        <v>0</v>
      </c>
      <c r="BJ144" s="13" t="s">
        <v>84</v>
      </c>
      <c r="BK144" s="148">
        <f>ROUND(I144*H144,2)</f>
        <v>26.29</v>
      </c>
      <c r="BL144" s="13" t="s">
        <v>216</v>
      </c>
      <c r="BM144" s="147" t="s">
        <v>482</v>
      </c>
    </row>
    <row r="145" spans="2:12" s="1" customFormat="1" ht="6.95" customHeight="1">
      <c r="B145" s="40"/>
      <c r="C145" s="41"/>
      <c r="D145" s="41"/>
      <c r="E145" s="41"/>
      <c r="F145" s="41"/>
      <c r="G145" s="41"/>
      <c r="H145" s="41"/>
      <c r="I145" s="41"/>
      <c r="J145" s="41"/>
      <c r="K145" s="41"/>
      <c r="L145" s="25"/>
    </row>
  </sheetData>
  <autoFilter ref="C124:K144" xr:uid="{00000000-0009-0000-0000-00000E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1:BM13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127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173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PRVKY VÝBAVY</v>
      </c>
      <c r="F7" s="208"/>
      <c r="G7" s="208"/>
      <c r="H7" s="208"/>
      <c r="L7" s="16"/>
    </row>
    <row r="8" spans="2:46" ht="12" customHeight="1">
      <c r="B8" s="16"/>
      <c r="D8" s="22" t="s">
        <v>174</v>
      </c>
      <c r="L8" s="16"/>
    </row>
    <row r="9" spans="2:46" s="1" customFormat="1" ht="16.5" customHeight="1">
      <c r="B9" s="25"/>
      <c r="E9" s="207" t="s">
        <v>175</v>
      </c>
      <c r="F9" s="209"/>
      <c r="G9" s="209"/>
      <c r="H9" s="209"/>
      <c r="L9" s="25"/>
    </row>
    <row r="10" spans="2:46" s="1" customFormat="1" ht="12" customHeight="1">
      <c r="B10" s="25"/>
      <c r="D10" s="22" t="s">
        <v>176</v>
      </c>
      <c r="L10" s="25"/>
    </row>
    <row r="11" spans="2:46" s="1" customFormat="1" ht="16.5" customHeight="1">
      <c r="B11" s="25"/>
      <c r="E11" s="169" t="s">
        <v>525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89" t="str">
        <f>'Rekapitulácia stavby'!E14</f>
        <v xml:space="preserve"> </v>
      </c>
      <c r="F20" s="189"/>
      <c r="G20" s="189"/>
      <c r="H20" s="189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92" t="s">
        <v>1</v>
      </c>
      <c r="F29" s="192"/>
      <c r="G29" s="192"/>
      <c r="H29" s="192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ROUND(J123, 2)</f>
        <v>452.36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ROUND((SUM(BE123:BE130)),  2)</f>
        <v>0</v>
      </c>
      <c r="G35" s="93"/>
      <c r="H35" s="93"/>
      <c r="I35" s="94">
        <v>0.2</v>
      </c>
      <c r="J35" s="92">
        <f>ROUND(((SUM(BE123:BE130))*I35),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ROUND((SUM(BF123:BF130)),  2)</f>
        <v>452.36</v>
      </c>
      <c r="I36" s="95">
        <v>0.2</v>
      </c>
      <c r="J36" s="82">
        <f>ROUND(((SUM(BF123:BF130))*I36),  2)</f>
        <v>90.47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ROUND((SUM(BG123:BG130)),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ROUND((SUM(BH123:BH130)),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ROUND((SUM(BI123:BI130)),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542.83000000000004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178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PRVKY VÝBAVY</v>
      </c>
      <c r="F85" s="208"/>
      <c r="G85" s="208"/>
      <c r="H85" s="208"/>
      <c r="L85" s="25"/>
    </row>
    <row r="86" spans="2:12" ht="12" customHeight="1">
      <c r="B86" s="16"/>
      <c r="C86" s="22" t="s">
        <v>174</v>
      </c>
      <c r="L86" s="16"/>
    </row>
    <row r="87" spans="2:12" s="1" customFormat="1" ht="16.5" customHeight="1">
      <c r="B87" s="25"/>
      <c r="E87" s="207" t="s">
        <v>175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176</v>
      </c>
      <c r="L88" s="25"/>
    </row>
    <row r="89" spans="2:12" s="1" customFormat="1" ht="16.5" customHeight="1">
      <c r="B89" s="25"/>
      <c r="E89" s="169" t="str">
        <f>E11</f>
        <v>12.15 - ODPADKOVÝ KÔŠ KRYTÝ - TYP B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179</v>
      </c>
      <c r="D96" s="96"/>
      <c r="E96" s="96"/>
      <c r="F96" s="96"/>
      <c r="G96" s="96"/>
      <c r="H96" s="96"/>
      <c r="I96" s="96"/>
      <c r="J96" s="105" t="s">
        <v>180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181</v>
      </c>
      <c r="J98" s="62">
        <f>J123</f>
        <v>452.36</v>
      </c>
      <c r="L98" s="25"/>
      <c r="AU98" s="13" t="s">
        <v>182</v>
      </c>
    </row>
    <row r="99" spans="2:47" s="8" customFormat="1" ht="24.95" customHeight="1">
      <c r="B99" s="107"/>
      <c r="D99" s="108" t="s">
        <v>183</v>
      </c>
      <c r="E99" s="109"/>
      <c r="F99" s="109"/>
      <c r="G99" s="109"/>
      <c r="H99" s="109"/>
      <c r="I99" s="109"/>
      <c r="J99" s="110">
        <f>J124</f>
        <v>452.36</v>
      </c>
      <c r="L99" s="107"/>
    </row>
    <row r="100" spans="2:47" s="9" customFormat="1" ht="19.899999999999999" customHeight="1">
      <c r="B100" s="111"/>
      <c r="D100" s="112" t="s">
        <v>186</v>
      </c>
      <c r="E100" s="113"/>
      <c r="F100" s="113"/>
      <c r="G100" s="113"/>
      <c r="H100" s="113"/>
      <c r="I100" s="113"/>
      <c r="J100" s="114">
        <f>J125</f>
        <v>450.56</v>
      </c>
      <c r="L100" s="111"/>
    </row>
    <row r="101" spans="2:47" s="9" customFormat="1" ht="19.899999999999999" customHeight="1">
      <c r="B101" s="111"/>
      <c r="D101" s="112" t="s">
        <v>187</v>
      </c>
      <c r="E101" s="113"/>
      <c r="F101" s="113"/>
      <c r="G101" s="113"/>
      <c r="H101" s="113"/>
      <c r="I101" s="113"/>
      <c r="J101" s="114">
        <f>J129</f>
        <v>1.8</v>
      </c>
      <c r="L101" s="111"/>
    </row>
    <row r="102" spans="2:47" s="1" customFormat="1" ht="21.75" customHeight="1">
      <c r="B102" s="25"/>
      <c r="L102" s="25"/>
    </row>
    <row r="103" spans="2:47" s="1" customFormat="1" ht="6.95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5"/>
    </row>
    <row r="107" spans="2:47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5"/>
    </row>
    <row r="108" spans="2:47" s="1" customFormat="1" ht="24.95" customHeight="1">
      <c r="B108" s="25"/>
      <c r="C108" s="17" t="s">
        <v>195</v>
      </c>
      <c r="L108" s="25"/>
    </row>
    <row r="109" spans="2:47" s="1" customFormat="1" ht="6.95" customHeight="1">
      <c r="B109" s="25"/>
      <c r="L109" s="25"/>
    </row>
    <row r="110" spans="2:47" s="1" customFormat="1" ht="12" customHeight="1">
      <c r="B110" s="25"/>
      <c r="C110" s="22" t="s">
        <v>13</v>
      </c>
      <c r="L110" s="25"/>
    </row>
    <row r="111" spans="2:47" s="1" customFormat="1" ht="26.25" customHeight="1">
      <c r="B111" s="25"/>
      <c r="E111" s="207" t="str">
        <f>E7</f>
        <v>PRVKY DROBNEJ ARCHITEKTÚRY A OSTATNEJ VÝBAVY PRE DOPRAVNÚ A CYKLO INFRAŠTRUKTÚRU PRVKY VÝBAVY</v>
      </c>
      <c r="F111" s="208"/>
      <c r="G111" s="208"/>
      <c r="H111" s="208"/>
      <c r="L111" s="25"/>
    </row>
    <row r="112" spans="2:47" ht="12" customHeight="1">
      <c r="B112" s="16"/>
      <c r="C112" s="22" t="s">
        <v>174</v>
      </c>
      <c r="L112" s="16"/>
    </row>
    <row r="113" spans="2:65" s="1" customFormat="1" ht="16.5" customHeight="1">
      <c r="B113" s="25"/>
      <c r="E113" s="207" t="s">
        <v>175</v>
      </c>
      <c r="F113" s="209"/>
      <c r="G113" s="209"/>
      <c r="H113" s="209"/>
      <c r="L113" s="25"/>
    </row>
    <row r="114" spans="2:65" s="1" customFormat="1" ht="12" customHeight="1">
      <c r="B114" s="25"/>
      <c r="C114" s="22" t="s">
        <v>176</v>
      </c>
      <c r="L114" s="25"/>
    </row>
    <row r="115" spans="2:65" s="1" customFormat="1" ht="16.5" customHeight="1">
      <c r="B115" s="25"/>
      <c r="E115" s="169" t="str">
        <f>E11</f>
        <v>12.15 - ODPADKOVÝ KÔŠ KRYTÝ - TYP B</v>
      </c>
      <c r="F115" s="209"/>
      <c r="G115" s="209"/>
      <c r="H115" s="209"/>
      <c r="L115" s="25"/>
    </row>
    <row r="116" spans="2:65" s="1" customFormat="1" ht="6.95" customHeight="1">
      <c r="B116" s="25"/>
      <c r="L116" s="25"/>
    </row>
    <row r="117" spans="2:65" s="1" customFormat="1" ht="12" customHeight="1">
      <c r="B117" s="25"/>
      <c r="C117" s="22" t="s">
        <v>16</v>
      </c>
      <c r="F117" s="20" t="str">
        <f>F14</f>
        <v xml:space="preserve"> </v>
      </c>
      <c r="I117" s="22" t="s">
        <v>18</v>
      </c>
      <c r="J117" s="48" t="str">
        <f>IF(J14="","",J14)</f>
        <v>9. 11. 2024</v>
      </c>
      <c r="L117" s="25"/>
    </row>
    <row r="118" spans="2:65" s="1" customFormat="1" ht="6.95" customHeight="1">
      <c r="B118" s="25"/>
      <c r="L118" s="25"/>
    </row>
    <row r="119" spans="2:65" s="1" customFormat="1" ht="54.4" customHeight="1">
      <c r="B119" s="25"/>
      <c r="C119" s="22" t="s">
        <v>20</v>
      </c>
      <c r="F119" s="20" t="str">
        <f>E17</f>
        <v>SÚC PSK, Jesenná 14, 080 05 Prešov</v>
      </c>
      <c r="I119" s="22" t="s">
        <v>25</v>
      </c>
      <c r="J119" s="23" t="str">
        <f>E23</f>
        <v>ŠTOFIRA ARCHITEKTI, s.r.o., Strojárska 2206, Snina</v>
      </c>
      <c r="L119" s="25"/>
    </row>
    <row r="120" spans="2:65" s="1" customFormat="1" ht="15.2" customHeight="1">
      <c r="B120" s="25"/>
      <c r="C120" s="22" t="s">
        <v>24</v>
      </c>
      <c r="F120" s="20" t="str">
        <f>IF(E20="","",E20)</f>
        <v xml:space="preserve"> </v>
      </c>
      <c r="I120" s="22" t="s">
        <v>28</v>
      </c>
      <c r="J120" s="23" t="str">
        <f>E26</f>
        <v>Martin Kofira - KM</v>
      </c>
      <c r="L120" s="25"/>
    </row>
    <row r="121" spans="2:65" s="1" customFormat="1" ht="10.35" customHeight="1">
      <c r="B121" s="25"/>
      <c r="L121" s="25"/>
    </row>
    <row r="122" spans="2:65" s="10" customFormat="1" ht="29.25" customHeight="1">
      <c r="B122" s="115"/>
      <c r="C122" s="116" t="s">
        <v>196</v>
      </c>
      <c r="D122" s="117" t="s">
        <v>56</v>
      </c>
      <c r="E122" s="117" t="s">
        <v>52</v>
      </c>
      <c r="F122" s="117" t="s">
        <v>53</v>
      </c>
      <c r="G122" s="117" t="s">
        <v>197</v>
      </c>
      <c r="H122" s="117" t="s">
        <v>198</v>
      </c>
      <c r="I122" s="117" t="s">
        <v>199</v>
      </c>
      <c r="J122" s="118" t="s">
        <v>180</v>
      </c>
      <c r="K122" s="119" t="s">
        <v>200</v>
      </c>
      <c r="L122" s="115"/>
      <c r="M122" s="55" t="s">
        <v>1</v>
      </c>
      <c r="N122" s="56" t="s">
        <v>35</v>
      </c>
      <c r="O122" s="56" t="s">
        <v>201</v>
      </c>
      <c r="P122" s="56" t="s">
        <v>202</v>
      </c>
      <c r="Q122" s="56" t="s">
        <v>203</v>
      </c>
      <c r="R122" s="56" t="s">
        <v>204</v>
      </c>
      <c r="S122" s="56" t="s">
        <v>205</v>
      </c>
      <c r="T122" s="57" t="s">
        <v>206</v>
      </c>
    </row>
    <row r="123" spans="2:65" s="1" customFormat="1" ht="22.9" customHeight="1">
      <c r="B123" s="25"/>
      <c r="C123" s="60" t="s">
        <v>181</v>
      </c>
      <c r="J123" s="120">
        <f>BK123</f>
        <v>452.36</v>
      </c>
      <c r="L123" s="25"/>
      <c r="M123" s="58"/>
      <c r="N123" s="49"/>
      <c r="O123" s="49"/>
      <c r="P123" s="121">
        <f>P124</f>
        <v>0.83063200000000004</v>
      </c>
      <c r="Q123" s="49"/>
      <c r="R123" s="121">
        <f>R124</f>
        <v>3.5531700000000006E-2</v>
      </c>
      <c r="S123" s="49"/>
      <c r="T123" s="122">
        <f>T124</f>
        <v>0</v>
      </c>
      <c r="AT123" s="13" t="s">
        <v>70</v>
      </c>
      <c r="AU123" s="13" t="s">
        <v>182</v>
      </c>
      <c r="BK123" s="123">
        <f>BK124</f>
        <v>452.36</v>
      </c>
    </row>
    <row r="124" spans="2:65" s="11" customFormat="1" ht="25.9" customHeight="1">
      <c r="B124" s="124"/>
      <c r="D124" s="125" t="s">
        <v>70</v>
      </c>
      <c r="E124" s="126" t="s">
        <v>207</v>
      </c>
      <c r="F124" s="126" t="s">
        <v>208</v>
      </c>
      <c r="J124" s="127">
        <f>BK124</f>
        <v>452.36</v>
      </c>
      <c r="L124" s="124"/>
      <c r="M124" s="128"/>
      <c r="P124" s="129">
        <f>P125+P129</f>
        <v>0.83063200000000004</v>
      </c>
      <c r="R124" s="129">
        <f>R125+R129</f>
        <v>3.5531700000000006E-2</v>
      </c>
      <c r="T124" s="130">
        <f>T125+T129</f>
        <v>0</v>
      </c>
      <c r="AR124" s="125" t="s">
        <v>78</v>
      </c>
      <c r="AT124" s="131" t="s">
        <v>70</v>
      </c>
      <c r="AU124" s="131" t="s">
        <v>71</v>
      </c>
      <c r="AY124" s="125" t="s">
        <v>209</v>
      </c>
      <c r="BK124" s="132">
        <f>BK125+BK129</f>
        <v>452.36</v>
      </c>
    </row>
    <row r="125" spans="2:65" s="11" customFormat="1" ht="22.9" customHeight="1">
      <c r="B125" s="124"/>
      <c r="D125" s="125" t="s">
        <v>70</v>
      </c>
      <c r="E125" s="133" t="s">
        <v>229</v>
      </c>
      <c r="F125" s="133" t="s">
        <v>230</v>
      </c>
      <c r="J125" s="134">
        <f>BK125</f>
        <v>450.56</v>
      </c>
      <c r="L125" s="124"/>
      <c r="M125" s="128"/>
      <c r="P125" s="129">
        <f>SUM(P126:P128)</f>
        <v>0.76</v>
      </c>
      <c r="R125" s="129">
        <f>SUM(R126:R128)</f>
        <v>3.5531700000000006E-2</v>
      </c>
      <c r="T125" s="130">
        <f>SUM(T126:T128)</f>
        <v>0</v>
      </c>
      <c r="AR125" s="125" t="s">
        <v>78</v>
      </c>
      <c r="AT125" s="131" t="s">
        <v>70</v>
      </c>
      <c r="AU125" s="131" t="s">
        <v>78</v>
      </c>
      <c r="AY125" s="125" t="s">
        <v>209</v>
      </c>
      <c r="BK125" s="132">
        <f>SUM(BK126:BK128)</f>
        <v>450.56</v>
      </c>
    </row>
    <row r="126" spans="2:65" s="1" customFormat="1" ht="24.2" customHeight="1">
      <c r="B126" s="135"/>
      <c r="C126" s="136" t="s">
        <v>78</v>
      </c>
      <c r="D126" s="136" t="s">
        <v>212</v>
      </c>
      <c r="E126" s="137" t="s">
        <v>518</v>
      </c>
      <c r="F126" s="138" t="s">
        <v>519</v>
      </c>
      <c r="G126" s="139" t="s">
        <v>215</v>
      </c>
      <c r="H126" s="140">
        <v>1</v>
      </c>
      <c r="I126" s="141">
        <v>33.31</v>
      </c>
      <c r="J126" s="141">
        <f>ROUND(I126*H126,2)</f>
        <v>33.31</v>
      </c>
      <c r="K126" s="142"/>
      <c r="L126" s="25"/>
      <c r="M126" s="143" t="s">
        <v>1</v>
      </c>
      <c r="N126" s="144" t="s">
        <v>37</v>
      </c>
      <c r="O126" s="145">
        <v>0.76</v>
      </c>
      <c r="P126" s="145">
        <f>O126*H126</f>
        <v>0.76</v>
      </c>
      <c r="Q126" s="145">
        <v>5.3169999999999997E-4</v>
      </c>
      <c r="R126" s="145">
        <f>Q126*H126</f>
        <v>5.3169999999999997E-4</v>
      </c>
      <c r="S126" s="145">
        <v>0</v>
      </c>
      <c r="T126" s="146">
        <f>S126*H126</f>
        <v>0</v>
      </c>
      <c r="AR126" s="147" t="s">
        <v>216</v>
      </c>
      <c r="AT126" s="147" t="s">
        <v>212</v>
      </c>
      <c r="AU126" s="147" t="s">
        <v>84</v>
      </c>
      <c r="AY126" s="13" t="s">
        <v>209</v>
      </c>
      <c r="BE126" s="148">
        <f>IF(N126="základná",J126,0)</f>
        <v>0</v>
      </c>
      <c r="BF126" s="148">
        <f>IF(N126="znížená",J126,0)</f>
        <v>33.31</v>
      </c>
      <c r="BG126" s="148">
        <f>IF(N126="zákl. prenesená",J126,0)</f>
        <v>0</v>
      </c>
      <c r="BH126" s="148">
        <f>IF(N126="zníž. prenesená",J126,0)</f>
        <v>0</v>
      </c>
      <c r="BI126" s="148">
        <f>IF(N126="nulová",J126,0)</f>
        <v>0</v>
      </c>
      <c r="BJ126" s="13" t="s">
        <v>84</v>
      </c>
      <c r="BK126" s="148">
        <f>ROUND(I126*H126,2)</f>
        <v>33.31</v>
      </c>
      <c r="BL126" s="13" t="s">
        <v>216</v>
      </c>
      <c r="BM126" s="147" t="s">
        <v>520</v>
      </c>
    </row>
    <row r="127" spans="2:65" s="1" customFormat="1" ht="16.5" customHeight="1">
      <c r="B127" s="135"/>
      <c r="C127" s="149" t="s">
        <v>84</v>
      </c>
      <c r="D127" s="149" t="s">
        <v>218</v>
      </c>
      <c r="E127" s="150" t="s">
        <v>521</v>
      </c>
      <c r="F127" s="151" t="s">
        <v>522</v>
      </c>
      <c r="G127" s="152" t="s">
        <v>215</v>
      </c>
      <c r="H127" s="153">
        <v>1</v>
      </c>
      <c r="I127" s="154">
        <v>417.25</v>
      </c>
      <c r="J127" s="154">
        <f>ROUND(I127*H127,2)</f>
        <v>417.25</v>
      </c>
      <c r="K127" s="155"/>
      <c r="L127" s="156"/>
      <c r="M127" s="157" t="s">
        <v>1</v>
      </c>
      <c r="N127" s="158" t="s">
        <v>37</v>
      </c>
      <c r="O127" s="145">
        <v>0</v>
      </c>
      <c r="P127" s="145">
        <f>O127*H127</f>
        <v>0</v>
      </c>
      <c r="Q127" s="145">
        <v>3.5000000000000003E-2</v>
      </c>
      <c r="R127" s="145">
        <f>Q127*H127</f>
        <v>3.5000000000000003E-2</v>
      </c>
      <c r="S127" s="145">
        <v>0</v>
      </c>
      <c r="T127" s="146">
        <f>S127*H127</f>
        <v>0</v>
      </c>
      <c r="AR127" s="147" t="s">
        <v>221</v>
      </c>
      <c r="AT127" s="147" t="s">
        <v>218</v>
      </c>
      <c r="AU127" s="147" t="s">
        <v>84</v>
      </c>
      <c r="AY127" s="13" t="s">
        <v>209</v>
      </c>
      <c r="BE127" s="148">
        <f>IF(N127="základná",J127,0)</f>
        <v>0</v>
      </c>
      <c r="BF127" s="148">
        <f>IF(N127="znížená",J127,0)</f>
        <v>417.25</v>
      </c>
      <c r="BG127" s="148">
        <f>IF(N127="zákl. prenesená",J127,0)</f>
        <v>0</v>
      </c>
      <c r="BH127" s="148">
        <f>IF(N127="zníž. prenesená",J127,0)</f>
        <v>0</v>
      </c>
      <c r="BI127" s="148">
        <f>IF(N127="nulová",J127,0)</f>
        <v>0</v>
      </c>
      <c r="BJ127" s="13" t="s">
        <v>84</v>
      </c>
      <c r="BK127" s="148">
        <f>ROUND(I127*H127,2)</f>
        <v>417.25</v>
      </c>
      <c r="BL127" s="13" t="s">
        <v>216</v>
      </c>
      <c r="BM127" s="147" t="s">
        <v>523</v>
      </c>
    </row>
    <row r="128" spans="2:65" s="1" customFormat="1" ht="156">
      <c r="B128" s="25"/>
      <c r="D128" s="159" t="s">
        <v>286</v>
      </c>
      <c r="F128" s="160" t="s">
        <v>524</v>
      </c>
      <c r="L128" s="25"/>
      <c r="M128" s="161"/>
      <c r="T128" s="52"/>
      <c r="AT128" s="13" t="s">
        <v>286</v>
      </c>
      <c r="AU128" s="13" t="s">
        <v>84</v>
      </c>
    </row>
    <row r="129" spans="2:65" s="11" customFormat="1" ht="22.9" customHeight="1">
      <c r="B129" s="124"/>
      <c r="D129" s="125" t="s">
        <v>70</v>
      </c>
      <c r="E129" s="133" t="s">
        <v>235</v>
      </c>
      <c r="F129" s="133" t="s">
        <v>236</v>
      </c>
      <c r="J129" s="134">
        <f>BK129</f>
        <v>1.8</v>
      </c>
      <c r="L129" s="124"/>
      <c r="M129" s="128"/>
      <c r="P129" s="129">
        <f>P130</f>
        <v>7.0632E-2</v>
      </c>
      <c r="R129" s="129">
        <f>R130</f>
        <v>0</v>
      </c>
      <c r="T129" s="130">
        <f>T130</f>
        <v>0</v>
      </c>
      <c r="AR129" s="125" t="s">
        <v>78</v>
      </c>
      <c r="AT129" s="131" t="s">
        <v>70</v>
      </c>
      <c r="AU129" s="131" t="s">
        <v>78</v>
      </c>
      <c r="AY129" s="125" t="s">
        <v>209</v>
      </c>
      <c r="BK129" s="132">
        <f>BK130</f>
        <v>1.8</v>
      </c>
    </row>
    <row r="130" spans="2:65" s="1" customFormat="1" ht="33" customHeight="1">
      <c r="B130" s="135"/>
      <c r="C130" s="136" t="s">
        <v>210</v>
      </c>
      <c r="D130" s="136" t="s">
        <v>212</v>
      </c>
      <c r="E130" s="137" t="s">
        <v>480</v>
      </c>
      <c r="F130" s="138" t="s">
        <v>481</v>
      </c>
      <c r="G130" s="139" t="s">
        <v>240</v>
      </c>
      <c r="H130" s="140">
        <v>3.5999999999999997E-2</v>
      </c>
      <c r="I130" s="141">
        <v>49.99</v>
      </c>
      <c r="J130" s="141">
        <f>ROUND(I130*H130,2)</f>
        <v>1.8</v>
      </c>
      <c r="K130" s="142"/>
      <c r="L130" s="25"/>
      <c r="M130" s="162" t="s">
        <v>1</v>
      </c>
      <c r="N130" s="163" t="s">
        <v>37</v>
      </c>
      <c r="O130" s="164">
        <v>1.962</v>
      </c>
      <c r="P130" s="164">
        <f>O130*H130</f>
        <v>7.0632E-2</v>
      </c>
      <c r="Q130" s="164">
        <v>0</v>
      </c>
      <c r="R130" s="164">
        <f>Q130*H130</f>
        <v>0</v>
      </c>
      <c r="S130" s="164">
        <v>0</v>
      </c>
      <c r="T130" s="165">
        <f>S130*H130</f>
        <v>0</v>
      </c>
      <c r="AR130" s="147" t="s">
        <v>216</v>
      </c>
      <c r="AT130" s="147" t="s">
        <v>212</v>
      </c>
      <c r="AU130" s="147" t="s">
        <v>84</v>
      </c>
      <c r="AY130" s="13" t="s">
        <v>209</v>
      </c>
      <c r="BE130" s="148">
        <f>IF(N130="základná",J130,0)</f>
        <v>0</v>
      </c>
      <c r="BF130" s="148">
        <f>IF(N130="znížená",J130,0)</f>
        <v>1.8</v>
      </c>
      <c r="BG130" s="148">
        <f>IF(N130="zákl. prenesená",J130,0)</f>
        <v>0</v>
      </c>
      <c r="BH130" s="148">
        <f>IF(N130="zníž. prenesená",J130,0)</f>
        <v>0</v>
      </c>
      <c r="BI130" s="148">
        <f>IF(N130="nulová",J130,0)</f>
        <v>0</v>
      </c>
      <c r="BJ130" s="13" t="s">
        <v>84</v>
      </c>
      <c r="BK130" s="148">
        <f>ROUND(I130*H130,2)</f>
        <v>1.8</v>
      </c>
      <c r="BL130" s="13" t="s">
        <v>216</v>
      </c>
      <c r="BM130" s="147" t="s">
        <v>482</v>
      </c>
    </row>
    <row r="131" spans="2:65" s="1" customFormat="1" ht="6.95" customHeight="1"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25"/>
    </row>
  </sheetData>
  <autoFilter ref="C122:K130" xr:uid="{00000000-0009-0000-0000-00000F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1:BM13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130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173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PRVKY VÝBAVY</v>
      </c>
      <c r="F7" s="208"/>
      <c r="G7" s="208"/>
      <c r="H7" s="208"/>
      <c r="L7" s="16"/>
    </row>
    <row r="8" spans="2:46" ht="12" customHeight="1">
      <c r="B8" s="16"/>
      <c r="D8" s="22" t="s">
        <v>174</v>
      </c>
      <c r="L8" s="16"/>
    </row>
    <row r="9" spans="2:46" s="1" customFormat="1" ht="16.5" customHeight="1">
      <c r="B9" s="25"/>
      <c r="E9" s="207" t="s">
        <v>175</v>
      </c>
      <c r="F9" s="209"/>
      <c r="G9" s="209"/>
      <c r="H9" s="209"/>
      <c r="L9" s="25"/>
    </row>
    <row r="10" spans="2:46" s="1" customFormat="1" ht="12" customHeight="1">
      <c r="B10" s="25"/>
      <c r="D10" s="22" t="s">
        <v>176</v>
      </c>
      <c r="L10" s="25"/>
    </row>
    <row r="11" spans="2:46" s="1" customFormat="1" ht="16.5" customHeight="1">
      <c r="B11" s="25"/>
      <c r="E11" s="169" t="s">
        <v>526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89" t="str">
        <f>'Rekapitulácia stavby'!E14</f>
        <v xml:space="preserve"> </v>
      </c>
      <c r="F20" s="189"/>
      <c r="G20" s="189"/>
      <c r="H20" s="189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92" t="s">
        <v>1</v>
      </c>
      <c r="F29" s="192"/>
      <c r="G29" s="192"/>
      <c r="H29" s="192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ROUND(J123, 2)</f>
        <v>390.73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ROUND((SUM(BE123:BE130)),  2)</f>
        <v>0</v>
      </c>
      <c r="G35" s="93"/>
      <c r="H35" s="93"/>
      <c r="I35" s="94">
        <v>0.2</v>
      </c>
      <c r="J35" s="92">
        <f>ROUND(((SUM(BE123:BE130))*I35),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ROUND((SUM(BF123:BF130)),  2)</f>
        <v>390.73</v>
      </c>
      <c r="I36" s="95">
        <v>0.2</v>
      </c>
      <c r="J36" s="82">
        <f>ROUND(((SUM(BF123:BF130))*I36),  2)</f>
        <v>78.150000000000006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ROUND((SUM(BG123:BG130)),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ROUND((SUM(BH123:BH130)),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ROUND((SUM(BI123:BI130)),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468.88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178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PRVKY VÝBAVY</v>
      </c>
      <c r="F85" s="208"/>
      <c r="G85" s="208"/>
      <c r="H85" s="208"/>
      <c r="L85" s="25"/>
    </row>
    <row r="86" spans="2:12" ht="12" customHeight="1">
      <c r="B86" s="16"/>
      <c r="C86" s="22" t="s">
        <v>174</v>
      </c>
      <c r="L86" s="16"/>
    </row>
    <row r="87" spans="2:12" s="1" customFormat="1" ht="16.5" customHeight="1">
      <c r="B87" s="25"/>
      <c r="E87" s="207" t="s">
        <v>175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176</v>
      </c>
      <c r="L88" s="25"/>
    </row>
    <row r="89" spans="2:12" s="1" customFormat="1" ht="16.5" customHeight="1">
      <c r="B89" s="25"/>
      <c r="E89" s="169" t="str">
        <f>E11</f>
        <v>12.16 - ODPADKOVÝ KÔŠ NEKRYTÝ - TYP A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179</v>
      </c>
      <c r="D96" s="96"/>
      <c r="E96" s="96"/>
      <c r="F96" s="96"/>
      <c r="G96" s="96"/>
      <c r="H96" s="96"/>
      <c r="I96" s="96"/>
      <c r="J96" s="105" t="s">
        <v>180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181</v>
      </c>
      <c r="J98" s="62">
        <f>J123</f>
        <v>390.73</v>
      </c>
      <c r="L98" s="25"/>
      <c r="AU98" s="13" t="s">
        <v>182</v>
      </c>
    </row>
    <row r="99" spans="2:47" s="8" customFormat="1" ht="24.95" customHeight="1">
      <c r="B99" s="107"/>
      <c r="D99" s="108" t="s">
        <v>183</v>
      </c>
      <c r="E99" s="109"/>
      <c r="F99" s="109"/>
      <c r="G99" s="109"/>
      <c r="H99" s="109"/>
      <c r="I99" s="109"/>
      <c r="J99" s="110">
        <f>J124</f>
        <v>390.73</v>
      </c>
      <c r="L99" s="107"/>
    </row>
    <row r="100" spans="2:47" s="9" customFormat="1" ht="19.899999999999999" customHeight="1">
      <c r="B100" s="111"/>
      <c r="D100" s="112" t="s">
        <v>186</v>
      </c>
      <c r="E100" s="113"/>
      <c r="F100" s="113"/>
      <c r="G100" s="113"/>
      <c r="H100" s="113"/>
      <c r="I100" s="113"/>
      <c r="J100" s="114">
        <f>J125</f>
        <v>388.93</v>
      </c>
      <c r="L100" s="111"/>
    </row>
    <row r="101" spans="2:47" s="9" customFormat="1" ht="19.899999999999999" customHeight="1">
      <c r="B101" s="111"/>
      <c r="D101" s="112" t="s">
        <v>187</v>
      </c>
      <c r="E101" s="113"/>
      <c r="F101" s="113"/>
      <c r="G101" s="113"/>
      <c r="H101" s="113"/>
      <c r="I101" s="113"/>
      <c r="J101" s="114">
        <f>J129</f>
        <v>1.8</v>
      </c>
      <c r="L101" s="111"/>
    </row>
    <row r="102" spans="2:47" s="1" customFormat="1" ht="21.75" customHeight="1">
      <c r="B102" s="25"/>
      <c r="L102" s="25"/>
    </row>
    <row r="103" spans="2:47" s="1" customFormat="1" ht="6.95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5"/>
    </row>
    <row r="107" spans="2:47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5"/>
    </row>
    <row r="108" spans="2:47" s="1" customFormat="1" ht="24.95" customHeight="1">
      <c r="B108" s="25"/>
      <c r="C108" s="17" t="s">
        <v>195</v>
      </c>
      <c r="L108" s="25"/>
    </row>
    <row r="109" spans="2:47" s="1" customFormat="1" ht="6.95" customHeight="1">
      <c r="B109" s="25"/>
      <c r="L109" s="25"/>
    </row>
    <row r="110" spans="2:47" s="1" customFormat="1" ht="12" customHeight="1">
      <c r="B110" s="25"/>
      <c r="C110" s="22" t="s">
        <v>13</v>
      </c>
      <c r="L110" s="25"/>
    </row>
    <row r="111" spans="2:47" s="1" customFormat="1" ht="26.25" customHeight="1">
      <c r="B111" s="25"/>
      <c r="E111" s="207" t="str">
        <f>E7</f>
        <v>PRVKY DROBNEJ ARCHITEKTÚRY A OSTATNEJ VÝBAVY PRE DOPRAVNÚ A CYKLO INFRAŠTRUKTÚRU PRVKY VÝBAVY</v>
      </c>
      <c r="F111" s="208"/>
      <c r="G111" s="208"/>
      <c r="H111" s="208"/>
      <c r="L111" s="25"/>
    </row>
    <row r="112" spans="2:47" ht="12" customHeight="1">
      <c r="B112" s="16"/>
      <c r="C112" s="22" t="s">
        <v>174</v>
      </c>
      <c r="L112" s="16"/>
    </row>
    <row r="113" spans="2:65" s="1" customFormat="1" ht="16.5" customHeight="1">
      <c r="B113" s="25"/>
      <c r="E113" s="207" t="s">
        <v>175</v>
      </c>
      <c r="F113" s="209"/>
      <c r="G113" s="209"/>
      <c r="H113" s="209"/>
      <c r="L113" s="25"/>
    </row>
    <row r="114" spans="2:65" s="1" customFormat="1" ht="12" customHeight="1">
      <c r="B114" s="25"/>
      <c r="C114" s="22" t="s">
        <v>176</v>
      </c>
      <c r="L114" s="25"/>
    </row>
    <row r="115" spans="2:65" s="1" customFormat="1" ht="16.5" customHeight="1">
      <c r="B115" s="25"/>
      <c r="E115" s="169" t="str">
        <f>E11</f>
        <v>12.16 - ODPADKOVÝ KÔŠ NEKRYTÝ - TYP A</v>
      </c>
      <c r="F115" s="209"/>
      <c r="G115" s="209"/>
      <c r="H115" s="209"/>
      <c r="L115" s="25"/>
    </row>
    <row r="116" spans="2:65" s="1" customFormat="1" ht="6.95" customHeight="1">
      <c r="B116" s="25"/>
      <c r="L116" s="25"/>
    </row>
    <row r="117" spans="2:65" s="1" customFormat="1" ht="12" customHeight="1">
      <c r="B117" s="25"/>
      <c r="C117" s="22" t="s">
        <v>16</v>
      </c>
      <c r="F117" s="20" t="str">
        <f>F14</f>
        <v xml:space="preserve"> </v>
      </c>
      <c r="I117" s="22" t="s">
        <v>18</v>
      </c>
      <c r="J117" s="48" t="str">
        <f>IF(J14="","",J14)</f>
        <v>9. 11. 2024</v>
      </c>
      <c r="L117" s="25"/>
    </row>
    <row r="118" spans="2:65" s="1" customFormat="1" ht="6.95" customHeight="1">
      <c r="B118" s="25"/>
      <c r="L118" s="25"/>
    </row>
    <row r="119" spans="2:65" s="1" customFormat="1" ht="54.4" customHeight="1">
      <c r="B119" s="25"/>
      <c r="C119" s="22" t="s">
        <v>20</v>
      </c>
      <c r="F119" s="20" t="str">
        <f>E17</f>
        <v>SÚC PSK, Jesenná 14, 080 05 Prešov</v>
      </c>
      <c r="I119" s="22" t="s">
        <v>25</v>
      </c>
      <c r="J119" s="23" t="str">
        <f>E23</f>
        <v>ŠTOFIRA ARCHITEKTI, s.r.o., Strojárska 2206, Snina</v>
      </c>
      <c r="L119" s="25"/>
    </row>
    <row r="120" spans="2:65" s="1" customFormat="1" ht="15.2" customHeight="1">
      <c r="B120" s="25"/>
      <c r="C120" s="22" t="s">
        <v>24</v>
      </c>
      <c r="F120" s="20" t="str">
        <f>IF(E20="","",E20)</f>
        <v xml:space="preserve"> </v>
      </c>
      <c r="I120" s="22" t="s">
        <v>28</v>
      </c>
      <c r="J120" s="23" t="str">
        <f>E26</f>
        <v>Martin Kofira - KM</v>
      </c>
      <c r="L120" s="25"/>
    </row>
    <row r="121" spans="2:65" s="1" customFormat="1" ht="10.35" customHeight="1">
      <c r="B121" s="25"/>
      <c r="L121" s="25"/>
    </row>
    <row r="122" spans="2:65" s="10" customFormat="1" ht="29.25" customHeight="1">
      <c r="B122" s="115"/>
      <c r="C122" s="116" t="s">
        <v>196</v>
      </c>
      <c r="D122" s="117" t="s">
        <v>56</v>
      </c>
      <c r="E122" s="117" t="s">
        <v>52</v>
      </c>
      <c r="F122" s="117" t="s">
        <v>53</v>
      </c>
      <c r="G122" s="117" t="s">
        <v>197</v>
      </c>
      <c r="H122" s="117" t="s">
        <v>198</v>
      </c>
      <c r="I122" s="117" t="s">
        <v>199</v>
      </c>
      <c r="J122" s="118" t="s">
        <v>180</v>
      </c>
      <c r="K122" s="119" t="s">
        <v>200</v>
      </c>
      <c r="L122" s="115"/>
      <c r="M122" s="55" t="s">
        <v>1</v>
      </c>
      <c r="N122" s="56" t="s">
        <v>35</v>
      </c>
      <c r="O122" s="56" t="s">
        <v>201</v>
      </c>
      <c r="P122" s="56" t="s">
        <v>202</v>
      </c>
      <c r="Q122" s="56" t="s">
        <v>203</v>
      </c>
      <c r="R122" s="56" t="s">
        <v>204</v>
      </c>
      <c r="S122" s="56" t="s">
        <v>205</v>
      </c>
      <c r="T122" s="57" t="s">
        <v>206</v>
      </c>
    </row>
    <row r="123" spans="2:65" s="1" customFormat="1" ht="22.9" customHeight="1">
      <c r="B123" s="25"/>
      <c r="C123" s="60" t="s">
        <v>181</v>
      </c>
      <c r="J123" s="120">
        <f>BK123</f>
        <v>390.73</v>
      </c>
      <c r="L123" s="25"/>
      <c r="M123" s="58"/>
      <c r="N123" s="49"/>
      <c r="O123" s="49"/>
      <c r="P123" s="121">
        <f>P124</f>
        <v>0.83063200000000004</v>
      </c>
      <c r="Q123" s="49"/>
      <c r="R123" s="121">
        <f>R124</f>
        <v>3.5531700000000006E-2</v>
      </c>
      <c r="S123" s="49"/>
      <c r="T123" s="122">
        <f>T124</f>
        <v>0</v>
      </c>
      <c r="AT123" s="13" t="s">
        <v>70</v>
      </c>
      <c r="AU123" s="13" t="s">
        <v>182</v>
      </c>
      <c r="BK123" s="123">
        <f>BK124</f>
        <v>390.73</v>
      </c>
    </row>
    <row r="124" spans="2:65" s="11" customFormat="1" ht="25.9" customHeight="1">
      <c r="B124" s="124"/>
      <c r="D124" s="125" t="s">
        <v>70</v>
      </c>
      <c r="E124" s="126" t="s">
        <v>207</v>
      </c>
      <c r="F124" s="126" t="s">
        <v>208</v>
      </c>
      <c r="J124" s="127">
        <f>BK124</f>
        <v>390.73</v>
      </c>
      <c r="L124" s="124"/>
      <c r="M124" s="128"/>
      <c r="P124" s="129">
        <f>P125+P129</f>
        <v>0.83063200000000004</v>
      </c>
      <c r="R124" s="129">
        <f>R125+R129</f>
        <v>3.5531700000000006E-2</v>
      </c>
      <c r="T124" s="130">
        <f>T125+T129</f>
        <v>0</v>
      </c>
      <c r="AR124" s="125" t="s">
        <v>78</v>
      </c>
      <c r="AT124" s="131" t="s">
        <v>70</v>
      </c>
      <c r="AU124" s="131" t="s">
        <v>71</v>
      </c>
      <c r="AY124" s="125" t="s">
        <v>209</v>
      </c>
      <c r="BK124" s="132">
        <f>BK125+BK129</f>
        <v>390.73</v>
      </c>
    </row>
    <row r="125" spans="2:65" s="11" customFormat="1" ht="22.9" customHeight="1">
      <c r="B125" s="124"/>
      <c r="D125" s="125" t="s">
        <v>70</v>
      </c>
      <c r="E125" s="133" t="s">
        <v>229</v>
      </c>
      <c r="F125" s="133" t="s">
        <v>230</v>
      </c>
      <c r="J125" s="134">
        <f>BK125</f>
        <v>388.93</v>
      </c>
      <c r="L125" s="124"/>
      <c r="M125" s="128"/>
      <c r="P125" s="129">
        <f>SUM(P126:P128)</f>
        <v>0.76</v>
      </c>
      <c r="R125" s="129">
        <f>SUM(R126:R128)</f>
        <v>3.5531700000000006E-2</v>
      </c>
      <c r="T125" s="130">
        <f>SUM(T126:T128)</f>
        <v>0</v>
      </c>
      <c r="AR125" s="125" t="s">
        <v>78</v>
      </c>
      <c r="AT125" s="131" t="s">
        <v>70</v>
      </c>
      <c r="AU125" s="131" t="s">
        <v>78</v>
      </c>
      <c r="AY125" s="125" t="s">
        <v>209</v>
      </c>
      <c r="BK125" s="132">
        <f>SUM(BK126:BK128)</f>
        <v>388.93</v>
      </c>
    </row>
    <row r="126" spans="2:65" s="1" customFormat="1" ht="24.2" customHeight="1">
      <c r="B126" s="135"/>
      <c r="C126" s="136" t="s">
        <v>78</v>
      </c>
      <c r="D126" s="136" t="s">
        <v>212</v>
      </c>
      <c r="E126" s="137" t="s">
        <v>518</v>
      </c>
      <c r="F126" s="138" t="s">
        <v>519</v>
      </c>
      <c r="G126" s="139" t="s">
        <v>215</v>
      </c>
      <c r="H126" s="140">
        <v>1</v>
      </c>
      <c r="I126" s="141">
        <v>33.31</v>
      </c>
      <c r="J126" s="141">
        <f>ROUND(I126*H126,2)</f>
        <v>33.31</v>
      </c>
      <c r="K126" s="142"/>
      <c r="L126" s="25"/>
      <c r="M126" s="143" t="s">
        <v>1</v>
      </c>
      <c r="N126" s="144" t="s">
        <v>37</v>
      </c>
      <c r="O126" s="145">
        <v>0.76</v>
      </c>
      <c r="P126" s="145">
        <f>O126*H126</f>
        <v>0.76</v>
      </c>
      <c r="Q126" s="145">
        <v>5.3169999999999997E-4</v>
      </c>
      <c r="R126" s="145">
        <f>Q126*H126</f>
        <v>5.3169999999999997E-4</v>
      </c>
      <c r="S126" s="145">
        <v>0</v>
      </c>
      <c r="T126" s="146">
        <f>S126*H126</f>
        <v>0</v>
      </c>
      <c r="AR126" s="147" t="s">
        <v>216</v>
      </c>
      <c r="AT126" s="147" t="s">
        <v>212</v>
      </c>
      <c r="AU126" s="147" t="s">
        <v>84</v>
      </c>
      <c r="AY126" s="13" t="s">
        <v>209</v>
      </c>
      <c r="BE126" s="148">
        <f>IF(N126="základná",J126,0)</f>
        <v>0</v>
      </c>
      <c r="BF126" s="148">
        <f>IF(N126="znížená",J126,0)</f>
        <v>33.31</v>
      </c>
      <c r="BG126" s="148">
        <f>IF(N126="zákl. prenesená",J126,0)</f>
        <v>0</v>
      </c>
      <c r="BH126" s="148">
        <f>IF(N126="zníž. prenesená",J126,0)</f>
        <v>0</v>
      </c>
      <c r="BI126" s="148">
        <f>IF(N126="nulová",J126,0)</f>
        <v>0</v>
      </c>
      <c r="BJ126" s="13" t="s">
        <v>84</v>
      </c>
      <c r="BK126" s="148">
        <f>ROUND(I126*H126,2)</f>
        <v>33.31</v>
      </c>
      <c r="BL126" s="13" t="s">
        <v>216</v>
      </c>
      <c r="BM126" s="147" t="s">
        <v>520</v>
      </c>
    </row>
    <row r="127" spans="2:65" s="1" customFormat="1" ht="16.5" customHeight="1">
      <c r="B127" s="135"/>
      <c r="C127" s="149" t="s">
        <v>84</v>
      </c>
      <c r="D127" s="149" t="s">
        <v>218</v>
      </c>
      <c r="E127" s="150" t="s">
        <v>521</v>
      </c>
      <c r="F127" s="151" t="s">
        <v>527</v>
      </c>
      <c r="G127" s="152" t="s">
        <v>215</v>
      </c>
      <c r="H127" s="153">
        <v>1</v>
      </c>
      <c r="I127" s="154">
        <v>355.62</v>
      </c>
      <c r="J127" s="154">
        <f>ROUND(I127*H127,2)</f>
        <v>355.62</v>
      </c>
      <c r="K127" s="155"/>
      <c r="L127" s="156"/>
      <c r="M127" s="157" t="s">
        <v>1</v>
      </c>
      <c r="N127" s="158" t="s">
        <v>37</v>
      </c>
      <c r="O127" s="145">
        <v>0</v>
      </c>
      <c r="P127" s="145">
        <f>O127*H127</f>
        <v>0</v>
      </c>
      <c r="Q127" s="145">
        <v>3.5000000000000003E-2</v>
      </c>
      <c r="R127" s="145">
        <f>Q127*H127</f>
        <v>3.5000000000000003E-2</v>
      </c>
      <c r="S127" s="145">
        <v>0</v>
      </c>
      <c r="T127" s="146">
        <f>S127*H127</f>
        <v>0</v>
      </c>
      <c r="AR127" s="147" t="s">
        <v>221</v>
      </c>
      <c r="AT127" s="147" t="s">
        <v>218</v>
      </c>
      <c r="AU127" s="147" t="s">
        <v>84</v>
      </c>
      <c r="AY127" s="13" t="s">
        <v>209</v>
      </c>
      <c r="BE127" s="148">
        <f>IF(N127="základná",J127,0)</f>
        <v>0</v>
      </c>
      <c r="BF127" s="148">
        <f>IF(N127="znížená",J127,0)</f>
        <v>355.62</v>
      </c>
      <c r="BG127" s="148">
        <f>IF(N127="zákl. prenesená",J127,0)</f>
        <v>0</v>
      </c>
      <c r="BH127" s="148">
        <f>IF(N127="zníž. prenesená",J127,0)</f>
        <v>0</v>
      </c>
      <c r="BI127" s="148">
        <f>IF(N127="nulová",J127,0)</f>
        <v>0</v>
      </c>
      <c r="BJ127" s="13" t="s">
        <v>84</v>
      </c>
      <c r="BK127" s="148">
        <f>ROUND(I127*H127,2)</f>
        <v>355.62</v>
      </c>
      <c r="BL127" s="13" t="s">
        <v>216</v>
      </c>
      <c r="BM127" s="147" t="s">
        <v>523</v>
      </c>
    </row>
    <row r="128" spans="2:65" s="1" customFormat="1" ht="146.25">
      <c r="B128" s="25"/>
      <c r="D128" s="159" t="s">
        <v>286</v>
      </c>
      <c r="F128" s="160" t="s">
        <v>528</v>
      </c>
      <c r="L128" s="25"/>
      <c r="M128" s="161"/>
      <c r="T128" s="52"/>
      <c r="AT128" s="13" t="s">
        <v>286</v>
      </c>
      <c r="AU128" s="13" t="s">
        <v>84</v>
      </c>
    </row>
    <row r="129" spans="2:65" s="11" customFormat="1" ht="22.9" customHeight="1">
      <c r="B129" s="124"/>
      <c r="D129" s="125" t="s">
        <v>70</v>
      </c>
      <c r="E129" s="133" t="s">
        <v>235</v>
      </c>
      <c r="F129" s="133" t="s">
        <v>236</v>
      </c>
      <c r="J129" s="134">
        <f>BK129</f>
        <v>1.8</v>
      </c>
      <c r="L129" s="124"/>
      <c r="M129" s="128"/>
      <c r="P129" s="129">
        <f>P130</f>
        <v>7.0632E-2</v>
      </c>
      <c r="R129" s="129">
        <f>R130</f>
        <v>0</v>
      </c>
      <c r="T129" s="130">
        <f>T130</f>
        <v>0</v>
      </c>
      <c r="AR129" s="125" t="s">
        <v>78</v>
      </c>
      <c r="AT129" s="131" t="s">
        <v>70</v>
      </c>
      <c r="AU129" s="131" t="s">
        <v>78</v>
      </c>
      <c r="AY129" s="125" t="s">
        <v>209</v>
      </c>
      <c r="BK129" s="132">
        <f>BK130</f>
        <v>1.8</v>
      </c>
    </row>
    <row r="130" spans="2:65" s="1" customFormat="1" ht="33" customHeight="1">
      <c r="B130" s="135"/>
      <c r="C130" s="136" t="s">
        <v>210</v>
      </c>
      <c r="D130" s="136" t="s">
        <v>212</v>
      </c>
      <c r="E130" s="137" t="s">
        <v>480</v>
      </c>
      <c r="F130" s="138" t="s">
        <v>481</v>
      </c>
      <c r="G130" s="139" t="s">
        <v>240</v>
      </c>
      <c r="H130" s="140">
        <v>3.5999999999999997E-2</v>
      </c>
      <c r="I130" s="141">
        <v>49.99</v>
      </c>
      <c r="J130" s="141">
        <f>ROUND(I130*H130,2)</f>
        <v>1.8</v>
      </c>
      <c r="K130" s="142"/>
      <c r="L130" s="25"/>
      <c r="M130" s="162" t="s">
        <v>1</v>
      </c>
      <c r="N130" s="163" t="s">
        <v>37</v>
      </c>
      <c r="O130" s="164">
        <v>1.962</v>
      </c>
      <c r="P130" s="164">
        <f>O130*H130</f>
        <v>7.0632E-2</v>
      </c>
      <c r="Q130" s="164">
        <v>0</v>
      </c>
      <c r="R130" s="164">
        <f>Q130*H130</f>
        <v>0</v>
      </c>
      <c r="S130" s="164">
        <v>0</v>
      </c>
      <c r="T130" s="165">
        <f>S130*H130</f>
        <v>0</v>
      </c>
      <c r="AR130" s="147" t="s">
        <v>216</v>
      </c>
      <c r="AT130" s="147" t="s">
        <v>212</v>
      </c>
      <c r="AU130" s="147" t="s">
        <v>84</v>
      </c>
      <c r="AY130" s="13" t="s">
        <v>209</v>
      </c>
      <c r="BE130" s="148">
        <f>IF(N130="základná",J130,0)</f>
        <v>0</v>
      </c>
      <c r="BF130" s="148">
        <f>IF(N130="znížená",J130,0)</f>
        <v>1.8</v>
      </c>
      <c r="BG130" s="148">
        <f>IF(N130="zákl. prenesená",J130,0)</f>
        <v>0</v>
      </c>
      <c r="BH130" s="148">
        <f>IF(N130="zníž. prenesená",J130,0)</f>
        <v>0</v>
      </c>
      <c r="BI130" s="148">
        <f>IF(N130="nulová",J130,0)</f>
        <v>0</v>
      </c>
      <c r="BJ130" s="13" t="s">
        <v>84</v>
      </c>
      <c r="BK130" s="148">
        <f>ROUND(I130*H130,2)</f>
        <v>1.8</v>
      </c>
      <c r="BL130" s="13" t="s">
        <v>216</v>
      </c>
      <c r="BM130" s="147" t="s">
        <v>482</v>
      </c>
    </row>
    <row r="131" spans="2:65" s="1" customFormat="1" ht="6.95" customHeight="1"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25"/>
    </row>
  </sheetData>
  <autoFilter ref="C122:K130" xr:uid="{00000000-0009-0000-0000-000010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B1:BM13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133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173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PRVKY VÝBAVY</v>
      </c>
      <c r="F7" s="208"/>
      <c r="G7" s="208"/>
      <c r="H7" s="208"/>
      <c r="L7" s="16"/>
    </row>
    <row r="8" spans="2:46" ht="12" customHeight="1">
      <c r="B8" s="16"/>
      <c r="D8" s="22" t="s">
        <v>174</v>
      </c>
      <c r="L8" s="16"/>
    </row>
    <row r="9" spans="2:46" s="1" customFormat="1" ht="16.5" customHeight="1">
      <c r="B9" s="25"/>
      <c r="E9" s="207" t="s">
        <v>175</v>
      </c>
      <c r="F9" s="209"/>
      <c r="G9" s="209"/>
      <c r="H9" s="209"/>
      <c r="L9" s="25"/>
    </row>
    <row r="10" spans="2:46" s="1" customFormat="1" ht="12" customHeight="1">
      <c r="B10" s="25"/>
      <c r="D10" s="22" t="s">
        <v>176</v>
      </c>
      <c r="L10" s="25"/>
    </row>
    <row r="11" spans="2:46" s="1" customFormat="1" ht="16.5" customHeight="1">
      <c r="B11" s="25"/>
      <c r="E11" s="169" t="s">
        <v>529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89" t="str">
        <f>'Rekapitulácia stavby'!E14</f>
        <v xml:space="preserve"> </v>
      </c>
      <c r="F20" s="189"/>
      <c r="G20" s="189"/>
      <c r="H20" s="189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92" t="s">
        <v>1</v>
      </c>
      <c r="F29" s="192"/>
      <c r="G29" s="192"/>
      <c r="H29" s="192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ROUND(J123, 2)</f>
        <v>446.16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ROUND((SUM(BE123:BE130)),  2)</f>
        <v>0</v>
      </c>
      <c r="G35" s="93"/>
      <c r="H35" s="93"/>
      <c r="I35" s="94">
        <v>0.2</v>
      </c>
      <c r="J35" s="92">
        <f>ROUND(((SUM(BE123:BE130))*I35),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ROUND((SUM(BF123:BF130)),  2)</f>
        <v>446.16</v>
      </c>
      <c r="I36" s="95">
        <v>0.2</v>
      </c>
      <c r="J36" s="82">
        <f>ROUND(((SUM(BF123:BF130))*I36),  2)</f>
        <v>89.23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ROUND((SUM(BG123:BG130)),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ROUND((SUM(BH123:BH130)),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ROUND((SUM(BI123:BI130)),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535.39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178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PRVKY VÝBAVY</v>
      </c>
      <c r="F85" s="208"/>
      <c r="G85" s="208"/>
      <c r="H85" s="208"/>
      <c r="L85" s="25"/>
    </row>
    <row r="86" spans="2:12" ht="12" customHeight="1">
      <c r="B86" s="16"/>
      <c r="C86" s="22" t="s">
        <v>174</v>
      </c>
      <c r="L86" s="16"/>
    </row>
    <row r="87" spans="2:12" s="1" customFormat="1" ht="16.5" customHeight="1">
      <c r="B87" s="25"/>
      <c r="E87" s="207" t="s">
        <v>175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176</v>
      </c>
      <c r="L88" s="25"/>
    </row>
    <row r="89" spans="2:12" s="1" customFormat="1" ht="16.5" customHeight="1">
      <c r="B89" s="25"/>
      <c r="E89" s="169" t="str">
        <f>E11</f>
        <v>12.17 - ODPADKOVÝ KÔŠ NEKRYTÝ - TYP B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179</v>
      </c>
      <c r="D96" s="96"/>
      <c r="E96" s="96"/>
      <c r="F96" s="96"/>
      <c r="G96" s="96"/>
      <c r="H96" s="96"/>
      <c r="I96" s="96"/>
      <c r="J96" s="105" t="s">
        <v>180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181</v>
      </c>
      <c r="J98" s="62">
        <f>J123</f>
        <v>446.16</v>
      </c>
      <c r="L98" s="25"/>
      <c r="AU98" s="13" t="s">
        <v>182</v>
      </c>
    </row>
    <row r="99" spans="2:47" s="8" customFormat="1" ht="24.95" customHeight="1">
      <c r="B99" s="107"/>
      <c r="D99" s="108" t="s">
        <v>183</v>
      </c>
      <c r="E99" s="109"/>
      <c r="F99" s="109"/>
      <c r="G99" s="109"/>
      <c r="H99" s="109"/>
      <c r="I99" s="109"/>
      <c r="J99" s="110">
        <f>J124</f>
        <v>446.16</v>
      </c>
      <c r="L99" s="107"/>
    </row>
    <row r="100" spans="2:47" s="9" customFormat="1" ht="19.899999999999999" customHeight="1">
      <c r="B100" s="111"/>
      <c r="D100" s="112" t="s">
        <v>186</v>
      </c>
      <c r="E100" s="113"/>
      <c r="F100" s="113"/>
      <c r="G100" s="113"/>
      <c r="H100" s="113"/>
      <c r="I100" s="113"/>
      <c r="J100" s="114">
        <f>J125</f>
        <v>444.36</v>
      </c>
      <c r="L100" s="111"/>
    </row>
    <row r="101" spans="2:47" s="9" customFormat="1" ht="19.899999999999999" customHeight="1">
      <c r="B101" s="111"/>
      <c r="D101" s="112" t="s">
        <v>187</v>
      </c>
      <c r="E101" s="113"/>
      <c r="F101" s="113"/>
      <c r="G101" s="113"/>
      <c r="H101" s="113"/>
      <c r="I101" s="113"/>
      <c r="J101" s="114">
        <f>J129</f>
        <v>1.8</v>
      </c>
      <c r="L101" s="111"/>
    </row>
    <row r="102" spans="2:47" s="1" customFormat="1" ht="21.75" customHeight="1">
      <c r="B102" s="25"/>
      <c r="L102" s="25"/>
    </row>
    <row r="103" spans="2:47" s="1" customFormat="1" ht="6.95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5"/>
    </row>
    <row r="107" spans="2:47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5"/>
    </row>
    <row r="108" spans="2:47" s="1" customFormat="1" ht="24.95" customHeight="1">
      <c r="B108" s="25"/>
      <c r="C108" s="17" t="s">
        <v>195</v>
      </c>
      <c r="L108" s="25"/>
    </row>
    <row r="109" spans="2:47" s="1" customFormat="1" ht="6.95" customHeight="1">
      <c r="B109" s="25"/>
      <c r="L109" s="25"/>
    </row>
    <row r="110" spans="2:47" s="1" customFormat="1" ht="12" customHeight="1">
      <c r="B110" s="25"/>
      <c r="C110" s="22" t="s">
        <v>13</v>
      </c>
      <c r="L110" s="25"/>
    </row>
    <row r="111" spans="2:47" s="1" customFormat="1" ht="26.25" customHeight="1">
      <c r="B111" s="25"/>
      <c r="E111" s="207" t="str">
        <f>E7</f>
        <v>PRVKY DROBNEJ ARCHITEKTÚRY A OSTATNEJ VÝBAVY PRE DOPRAVNÚ A CYKLO INFRAŠTRUKTÚRU PRVKY VÝBAVY</v>
      </c>
      <c r="F111" s="208"/>
      <c r="G111" s="208"/>
      <c r="H111" s="208"/>
      <c r="L111" s="25"/>
    </row>
    <row r="112" spans="2:47" ht="12" customHeight="1">
      <c r="B112" s="16"/>
      <c r="C112" s="22" t="s">
        <v>174</v>
      </c>
      <c r="L112" s="16"/>
    </row>
    <row r="113" spans="2:65" s="1" customFormat="1" ht="16.5" customHeight="1">
      <c r="B113" s="25"/>
      <c r="E113" s="207" t="s">
        <v>175</v>
      </c>
      <c r="F113" s="209"/>
      <c r="G113" s="209"/>
      <c r="H113" s="209"/>
      <c r="L113" s="25"/>
    </row>
    <row r="114" spans="2:65" s="1" customFormat="1" ht="12" customHeight="1">
      <c r="B114" s="25"/>
      <c r="C114" s="22" t="s">
        <v>176</v>
      </c>
      <c r="L114" s="25"/>
    </row>
    <row r="115" spans="2:65" s="1" customFormat="1" ht="16.5" customHeight="1">
      <c r="B115" s="25"/>
      <c r="E115" s="169" t="str">
        <f>E11</f>
        <v>12.17 - ODPADKOVÝ KÔŠ NEKRYTÝ - TYP B</v>
      </c>
      <c r="F115" s="209"/>
      <c r="G115" s="209"/>
      <c r="H115" s="209"/>
      <c r="L115" s="25"/>
    </row>
    <row r="116" spans="2:65" s="1" customFormat="1" ht="6.95" customHeight="1">
      <c r="B116" s="25"/>
      <c r="L116" s="25"/>
    </row>
    <row r="117" spans="2:65" s="1" customFormat="1" ht="12" customHeight="1">
      <c r="B117" s="25"/>
      <c r="C117" s="22" t="s">
        <v>16</v>
      </c>
      <c r="F117" s="20" t="str">
        <f>F14</f>
        <v xml:space="preserve"> </v>
      </c>
      <c r="I117" s="22" t="s">
        <v>18</v>
      </c>
      <c r="J117" s="48" t="str">
        <f>IF(J14="","",J14)</f>
        <v>9. 11. 2024</v>
      </c>
      <c r="L117" s="25"/>
    </row>
    <row r="118" spans="2:65" s="1" customFormat="1" ht="6.95" customHeight="1">
      <c r="B118" s="25"/>
      <c r="L118" s="25"/>
    </row>
    <row r="119" spans="2:65" s="1" customFormat="1" ht="54.4" customHeight="1">
      <c r="B119" s="25"/>
      <c r="C119" s="22" t="s">
        <v>20</v>
      </c>
      <c r="F119" s="20" t="str">
        <f>E17</f>
        <v>SÚC PSK, Jesenná 14, 080 05 Prešov</v>
      </c>
      <c r="I119" s="22" t="s">
        <v>25</v>
      </c>
      <c r="J119" s="23" t="str">
        <f>E23</f>
        <v>ŠTOFIRA ARCHITEKTI, s.r.o., Strojárska 2206, Snina</v>
      </c>
      <c r="L119" s="25"/>
    </row>
    <row r="120" spans="2:65" s="1" customFormat="1" ht="15.2" customHeight="1">
      <c r="B120" s="25"/>
      <c r="C120" s="22" t="s">
        <v>24</v>
      </c>
      <c r="F120" s="20" t="str">
        <f>IF(E20="","",E20)</f>
        <v xml:space="preserve"> </v>
      </c>
      <c r="I120" s="22" t="s">
        <v>28</v>
      </c>
      <c r="J120" s="23" t="str">
        <f>E26</f>
        <v>Martin Kofira - KM</v>
      </c>
      <c r="L120" s="25"/>
    </row>
    <row r="121" spans="2:65" s="1" customFormat="1" ht="10.35" customHeight="1">
      <c r="B121" s="25"/>
      <c r="L121" s="25"/>
    </row>
    <row r="122" spans="2:65" s="10" customFormat="1" ht="29.25" customHeight="1">
      <c r="B122" s="115"/>
      <c r="C122" s="116" t="s">
        <v>196</v>
      </c>
      <c r="D122" s="117" t="s">
        <v>56</v>
      </c>
      <c r="E122" s="117" t="s">
        <v>52</v>
      </c>
      <c r="F122" s="117" t="s">
        <v>53</v>
      </c>
      <c r="G122" s="117" t="s">
        <v>197</v>
      </c>
      <c r="H122" s="117" t="s">
        <v>198</v>
      </c>
      <c r="I122" s="117" t="s">
        <v>199</v>
      </c>
      <c r="J122" s="118" t="s">
        <v>180</v>
      </c>
      <c r="K122" s="119" t="s">
        <v>200</v>
      </c>
      <c r="L122" s="115"/>
      <c r="M122" s="55" t="s">
        <v>1</v>
      </c>
      <c r="N122" s="56" t="s">
        <v>35</v>
      </c>
      <c r="O122" s="56" t="s">
        <v>201</v>
      </c>
      <c r="P122" s="56" t="s">
        <v>202</v>
      </c>
      <c r="Q122" s="56" t="s">
        <v>203</v>
      </c>
      <c r="R122" s="56" t="s">
        <v>204</v>
      </c>
      <c r="S122" s="56" t="s">
        <v>205</v>
      </c>
      <c r="T122" s="57" t="s">
        <v>206</v>
      </c>
    </row>
    <row r="123" spans="2:65" s="1" customFormat="1" ht="22.9" customHeight="1">
      <c r="B123" s="25"/>
      <c r="C123" s="60" t="s">
        <v>181</v>
      </c>
      <c r="J123" s="120">
        <f>BK123</f>
        <v>446.16</v>
      </c>
      <c r="L123" s="25"/>
      <c r="M123" s="58"/>
      <c r="N123" s="49"/>
      <c r="O123" s="49"/>
      <c r="P123" s="121">
        <f>P124</f>
        <v>0.83063200000000004</v>
      </c>
      <c r="Q123" s="49"/>
      <c r="R123" s="121">
        <f>R124</f>
        <v>3.5531700000000006E-2</v>
      </c>
      <c r="S123" s="49"/>
      <c r="T123" s="122">
        <f>T124</f>
        <v>0</v>
      </c>
      <c r="AT123" s="13" t="s">
        <v>70</v>
      </c>
      <c r="AU123" s="13" t="s">
        <v>182</v>
      </c>
      <c r="BK123" s="123">
        <f>BK124</f>
        <v>446.16</v>
      </c>
    </row>
    <row r="124" spans="2:65" s="11" customFormat="1" ht="25.9" customHeight="1">
      <c r="B124" s="124"/>
      <c r="D124" s="125" t="s">
        <v>70</v>
      </c>
      <c r="E124" s="126" t="s">
        <v>207</v>
      </c>
      <c r="F124" s="126" t="s">
        <v>208</v>
      </c>
      <c r="J124" s="127">
        <f>BK124</f>
        <v>446.16</v>
      </c>
      <c r="L124" s="124"/>
      <c r="M124" s="128"/>
      <c r="P124" s="129">
        <f>P125+P129</f>
        <v>0.83063200000000004</v>
      </c>
      <c r="R124" s="129">
        <f>R125+R129</f>
        <v>3.5531700000000006E-2</v>
      </c>
      <c r="T124" s="130">
        <f>T125+T129</f>
        <v>0</v>
      </c>
      <c r="AR124" s="125" t="s">
        <v>78</v>
      </c>
      <c r="AT124" s="131" t="s">
        <v>70</v>
      </c>
      <c r="AU124" s="131" t="s">
        <v>71</v>
      </c>
      <c r="AY124" s="125" t="s">
        <v>209</v>
      </c>
      <c r="BK124" s="132">
        <f>BK125+BK129</f>
        <v>446.16</v>
      </c>
    </row>
    <row r="125" spans="2:65" s="11" customFormat="1" ht="22.9" customHeight="1">
      <c r="B125" s="124"/>
      <c r="D125" s="125" t="s">
        <v>70</v>
      </c>
      <c r="E125" s="133" t="s">
        <v>229</v>
      </c>
      <c r="F125" s="133" t="s">
        <v>230</v>
      </c>
      <c r="J125" s="134">
        <f>BK125</f>
        <v>444.36</v>
      </c>
      <c r="L125" s="124"/>
      <c r="M125" s="128"/>
      <c r="P125" s="129">
        <f>SUM(P126:P128)</f>
        <v>0.76</v>
      </c>
      <c r="R125" s="129">
        <f>SUM(R126:R128)</f>
        <v>3.5531700000000006E-2</v>
      </c>
      <c r="T125" s="130">
        <f>SUM(T126:T128)</f>
        <v>0</v>
      </c>
      <c r="AR125" s="125" t="s">
        <v>78</v>
      </c>
      <c r="AT125" s="131" t="s">
        <v>70</v>
      </c>
      <c r="AU125" s="131" t="s">
        <v>78</v>
      </c>
      <c r="AY125" s="125" t="s">
        <v>209</v>
      </c>
      <c r="BK125" s="132">
        <f>SUM(BK126:BK128)</f>
        <v>444.36</v>
      </c>
    </row>
    <row r="126" spans="2:65" s="1" customFormat="1" ht="24.2" customHeight="1">
      <c r="B126" s="135"/>
      <c r="C126" s="136" t="s">
        <v>78</v>
      </c>
      <c r="D126" s="136" t="s">
        <v>212</v>
      </c>
      <c r="E126" s="137" t="s">
        <v>518</v>
      </c>
      <c r="F126" s="138" t="s">
        <v>519</v>
      </c>
      <c r="G126" s="139" t="s">
        <v>215</v>
      </c>
      <c r="H126" s="140">
        <v>1</v>
      </c>
      <c r="I126" s="141">
        <v>33.31</v>
      </c>
      <c r="J126" s="141">
        <f>ROUND(I126*H126,2)</f>
        <v>33.31</v>
      </c>
      <c r="K126" s="142"/>
      <c r="L126" s="25"/>
      <c r="M126" s="143" t="s">
        <v>1</v>
      </c>
      <c r="N126" s="144" t="s">
        <v>37</v>
      </c>
      <c r="O126" s="145">
        <v>0.76</v>
      </c>
      <c r="P126" s="145">
        <f>O126*H126</f>
        <v>0.76</v>
      </c>
      <c r="Q126" s="145">
        <v>5.3169999999999997E-4</v>
      </c>
      <c r="R126" s="145">
        <f>Q126*H126</f>
        <v>5.3169999999999997E-4</v>
      </c>
      <c r="S126" s="145">
        <v>0</v>
      </c>
      <c r="T126" s="146">
        <f>S126*H126</f>
        <v>0</v>
      </c>
      <c r="AR126" s="147" t="s">
        <v>216</v>
      </c>
      <c r="AT126" s="147" t="s">
        <v>212</v>
      </c>
      <c r="AU126" s="147" t="s">
        <v>84</v>
      </c>
      <c r="AY126" s="13" t="s">
        <v>209</v>
      </c>
      <c r="BE126" s="148">
        <f>IF(N126="základná",J126,0)</f>
        <v>0</v>
      </c>
      <c r="BF126" s="148">
        <f>IF(N126="znížená",J126,0)</f>
        <v>33.31</v>
      </c>
      <c r="BG126" s="148">
        <f>IF(N126="zákl. prenesená",J126,0)</f>
        <v>0</v>
      </c>
      <c r="BH126" s="148">
        <f>IF(N126="zníž. prenesená",J126,0)</f>
        <v>0</v>
      </c>
      <c r="BI126" s="148">
        <f>IF(N126="nulová",J126,0)</f>
        <v>0</v>
      </c>
      <c r="BJ126" s="13" t="s">
        <v>84</v>
      </c>
      <c r="BK126" s="148">
        <f>ROUND(I126*H126,2)</f>
        <v>33.31</v>
      </c>
      <c r="BL126" s="13" t="s">
        <v>216</v>
      </c>
      <c r="BM126" s="147" t="s">
        <v>520</v>
      </c>
    </row>
    <row r="127" spans="2:65" s="1" customFormat="1" ht="16.5" customHeight="1">
      <c r="B127" s="135"/>
      <c r="C127" s="149" t="s">
        <v>84</v>
      </c>
      <c r="D127" s="149" t="s">
        <v>218</v>
      </c>
      <c r="E127" s="150" t="s">
        <v>521</v>
      </c>
      <c r="F127" s="151" t="s">
        <v>527</v>
      </c>
      <c r="G127" s="152" t="s">
        <v>215</v>
      </c>
      <c r="H127" s="153">
        <v>1</v>
      </c>
      <c r="I127" s="154">
        <v>411.05</v>
      </c>
      <c r="J127" s="154">
        <f>ROUND(I127*H127,2)</f>
        <v>411.05</v>
      </c>
      <c r="K127" s="155"/>
      <c r="L127" s="156"/>
      <c r="M127" s="157" t="s">
        <v>1</v>
      </c>
      <c r="N127" s="158" t="s">
        <v>37</v>
      </c>
      <c r="O127" s="145">
        <v>0</v>
      </c>
      <c r="P127" s="145">
        <f>O127*H127</f>
        <v>0</v>
      </c>
      <c r="Q127" s="145">
        <v>3.5000000000000003E-2</v>
      </c>
      <c r="R127" s="145">
        <f>Q127*H127</f>
        <v>3.5000000000000003E-2</v>
      </c>
      <c r="S127" s="145">
        <v>0</v>
      </c>
      <c r="T127" s="146">
        <f>S127*H127</f>
        <v>0</v>
      </c>
      <c r="AR127" s="147" t="s">
        <v>221</v>
      </c>
      <c r="AT127" s="147" t="s">
        <v>218</v>
      </c>
      <c r="AU127" s="147" t="s">
        <v>84</v>
      </c>
      <c r="AY127" s="13" t="s">
        <v>209</v>
      </c>
      <c r="BE127" s="148">
        <f>IF(N127="základná",J127,0)</f>
        <v>0</v>
      </c>
      <c r="BF127" s="148">
        <f>IF(N127="znížená",J127,0)</f>
        <v>411.05</v>
      </c>
      <c r="BG127" s="148">
        <f>IF(N127="zákl. prenesená",J127,0)</f>
        <v>0</v>
      </c>
      <c r="BH127" s="148">
        <f>IF(N127="zníž. prenesená",J127,0)</f>
        <v>0</v>
      </c>
      <c r="BI127" s="148">
        <f>IF(N127="nulová",J127,0)</f>
        <v>0</v>
      </c>
      <c r="BJ127" s="13" t="s">
        <v>84</v>
      </c>
      <c r="BK127" s="148">
        <f>ROUND(I127*H127,2)</f>
        <v>411.05</v>
      </c>
      <c r="BL127" s="13" t="s">
        <v>216</v>
      </c>
      <c r="BM127" s="147" t="s">
        <v>523</v>
      </c>
    </row>
    <row r="128" spans="2:65" s="1" customFormat="1" ht="146.25">
      <c r="B128" s="25"/>
      <c r="D128" s="159" t="s">
        <v>286</v>
      </c>
      <c r="F128" s="160" t="s">
        <v>528</v>
      </c>
      <c r="L128" s="25"/>
      <c r="M128" s="161"/>
      <c r="T128" s="52"/>
      <c r="AT128" s="13" t="s">
        <v>286</v>
      </c>
      <c r="AU128" s="13" t="s">
        <v>84</v>
      </c>
    </row>
    <row r="129" spans="2:65" s="11" customFormat="1" ht="22.9" customHeight="1">
      <c r="B129" s="124"/>
      <c r="D129" s="125" t="s">
        <v>70</v>
      </c>
      <c r="E129" s="133" t="s">
        <v>235</v>
      </c>
      <c r="F129" s="133" t="s">
        <v>236</v>
      </c>
      <c r="J129" s="134">
        <f>BK129</f>
        <v>1.8</v>
      </c>
      <c r="L129" s="124"/>
      <c r="M129" s="128"/>
      <c r="P129" s="129">
        <f>P130</f>
        <v>7.0632E-2</v>
      </c>
      <c r="R129" s="129">
        <f>R130</f>
        <v>0</v>
      </c>
      <c r="T129" s="130">
        <f>T130</f>
        <v>0</v>
      </c>
      <c r="AR129" s="125" t="s">
        <v>78</v>
      </c>
      <c r="AT129" s="131" t="s">
        <v>70</v>
      </c>
      <c r="AU129" s="131" t="s">
        <v>78</v>
      </c>
      <c r="AY129" s="125" t="s">
        <v>209</v>
      </c>
      <c r="BK129" s="132">
        <f>BK130</f>
        <v>1.8</v>
      </c>
    </row>
    <row r="130" spans="2:65" s="1" customFormat="1" ht="33" customHeight="1">
      <c r="B130" s="135"/>
      <c r="C130" s="136" t="s">
        <v>210</v>
      </c>
      <c r="D130" s="136" t="s">
        <v>212</v>
      </c>
      <c r="E130" s="137" t="s">
        <v>480</v>
      </c>
      <c r="F130" s="138" t="s">
        <v>481</v>
      </c>
      <c r="G130" s="139" t="s">
        <v>240</v>
      </c>
      <c r="H130" s="140">
        <v>3.5999999999999997E-2</v>
      </c>
      <c r="I130" s="141">
        <v>49.99</v>
      </c>
      <c r="J130" s="141">
        <f>ROUND(I130*H130,2)</f>
        <v>1.8</v>
      </c>
      <c r="K130" s="142"/>
      <c r="L130" s="25"/>
      <c r="M130" s="162" t="s">
        <v>1</v>
      </c>
      <c r="N130" s="163" t="s">
        <v>37</v>
      </c>
      <c r="O130" s="164">
        <v>1.962</v>
      </c>
      <c r="P130" s="164">
        <f>O130*H130</f>
        <v>7.0632E-2</v>
      </c>
      <c r="Q130" s="164">
        <v>0</v>
      </c>
      <c r="R130" s="164">
        <f>Q130*H130</f>
        <v>0</v>
      </c>
      <c r="S130" s="164">
        <v>0</v>
      </c>
      <c r="T130" s="165">
        <f>S130*H130</f>
        <v>0</v>
      </c>
      <c r="AR130" s="147" t="s">
        <v>216</v>
      </c>
      <c r="AT130" s="147" t="s">
        <v>212</v>
      </c>
      <c r="AU130" s="147" t="s">
        <v>84</v>
      </c>
      <c r="AY130" s="13" t="s">
        <v>209</v>
      </c>
      <c r="BE130" s="148">
        <f>IF(N130="základná",J130,0)</f>
        <v>0</v>
      </c>
      <c r="BF130" s="148">
        <f>IF(N130="znížená",J130,0)</f>
        <v>1.8</v>
      </c>
      <c r="BG130" s="148">
        <f>IF(N130="zákl. prenesená",J130,0)</f>
        <v>0</v>
      </c>
      <c r="BH130" s="148">
        <f>IF(N130="zníž. prenesená",J130,0)</f>
        <v>0</v>
      </c>
      <c r="BI130" s="148">
        <f>IF(N130="nulová",J130,0)</f>
        <v>0</v>
      </c>
      <c r="BJ130" s="13" t="s">
        <v>84</v>
      </c>
      <c r="BK130" s="148">
        <f>ROUND(I130*H130,2)</f>
        <v>1.8</v>
      </c>
      <c r="BL130" s="13" t="s">
        <v>216</v>
      </c>
      <c r="BM130" s="147" t="s">
        <v>482</v>
      </c>
    </row>
    <row r="131" spans="2:65" s="1" customFormat="1" ht="6.95" customHeight="1"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25"/>
    </row>
  </sheetData>
  <autoFilter ref="C122:K130" xr:uid="{00000000-0009-0000-0000-000011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B1:BM13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136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173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PRVKY VÝBAVY</v>
      </c>
      <c r="F7" s="208"/>
      <c r="G7" s="208"/>
      <c r="H7" s="208"/>
      <c r="L7" s="16"/>
    </row>
    <row r="8" spans="2:46" ht="12" customHeight="1">
      <c r="B8" s="16"/>
      <c r="D8" s="22" t="s">
        <v>174</v>
      </c>
      <c r="L8" s="16"/>
    </row>
    <row r="9" spans="2:46" s="1" customFormat="1" ht="16.5" customHeight="1">
      <c r="B9" s="25"/>
      <c r="E9" s="207" t="s">
        <v>175</v>
      </c>
      <c r="F9" s="209"/>
      <c r="G9" s="209"/>
      <c r="H9" s="209"/>
      <c r="L9" s="25"/>
    </row>
    <row r="10" spans="2:46" s="1" customFormat="1" ht="12" customHeight="1">
      <c r="B10" s="25"/>
      <c r="D10" s="22" t="s">
        <v>176</v>
      </c>
      <c r="L10" s="25"/>
    </row>
    <row r="11" spans="2:46" s="1" customFormat="1" ht="16.5" customHeight="1">
      <c r="B11" s="25"/>
      <c r="E11" s="169" t="s">
        <v>530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89" t="str">
        <f>'Rekapitulácia stavby'!E14</f>
        <v xml:space="preserve"> </v>
      </c>
      <c r="F20" s="189"/>
      <c r="G20" s="189"/>
      <c r="H20" s="189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92" t="s">
        <v>1</v>
      </c>
      <c r="F29" s="192"/>
      <c r="G29" s="192"/>
      <c r="H29" s="192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ROUND(J123, 2)</f>
        <v>401.26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ROUND((SUM(BE123:BE130)),  2)</f>
        <v>0</v>
      </c>
      <c r="G35" s="93"/>
      <c r="H35" s="93"/>
      <c r="I35" s="94">
        <v>0.2</v>
      </c>
      <c r="J35" s="92">
        <f>ROUND(((SUM(BE123:BE130))*I35),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ROUND((SUM(BF123:BF130)),  2)</f>
        <v>401.26</v>
      </c>
      <c r="I36" s="95">
        <v>0.2</v>
      </c>
      <c r="J36" s="82">
        <f>ROUND(((SUM(BF123:BF130))*I36),  2)</f>
        <v>80.25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ROUND((SUM(BG123:BG130)),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ROUND((SUM(BH123:BH130)),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ROUND((SUM(BI123:BI130)),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481.51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178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PRVKY VÝBAVY</v>
      </c>
      <c r="F85" s="208"/>
      <c r="G85" s="208"/>
      <c r="H85" s="208"/>
      <c r="L85" s="25"/>
    </row>
    <row r="86" spans="2:12" ht="12" customHeight="1">
      <c r="B86" s="16"/>
      <c r="C86" s="22" t="s">
        <v>174</v>
      </c>
      <c r="L86" s="16"/>
    </row>
    <row r="87" spans="2:12" s="1" customFormat="1" ht="16.5" customHeight="1">
      <c r="B87" s="25"/>
      <c r="E87" s="207" t="s">
        <v>175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176</v>
      </c>
      <c r="L88" s="25"/>
    </row>
    <row r="89" spans="2:12" s="1" customFormat="1" ht="16.5" customHeight="1">
      <c r="B89" s="25"/>
      <c r="E89" s="169" t="str">
        <f>E11</f>
        <v>12.18 - STOJAN NA BICYKLE - TYP A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179</v>
      </c>
      <c r="D96" s="96"/>
      <c r="E96" s="96"/>
      <c r="F96" s="96"/>
      <c r="G96" s="96"/>
      <c r="H96" s="96"/>
      <c r="I96" s="96"/>
      <c r="J96" s="105" t="s">
        <v>180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181</v>
      </c>
      <c r="J98" s="62">
        <f>J123</f>
        <v>401.26</v>
      </c>
      <c r="L98" s="25"/>
      <c r="AU98" s="13" t="s">
        <v>182</v>
      </c>
    </row>
    <row r="99" spans="2:47" s="8" customFormat="1" ht="24.95" customHeight="1">
      <c r="B99" s="107"/>
      <c r="D99" s="108" t="s">
        <v>183</v>
      </c>
      <c r="E99" s="109"/>
      <c r="F99" s="109"/>
      <c r="G99" s="109"/>
      <c r="H99" s="109"/>
      <c r="I99" s="109"/>
      <c r="J99" s="110">
        <f>J124</f>
        <v>401.26</v>
      </c>
      <c r="L99" s="107"/>
    </row>
    <row r="100" spans="2:47" s="9" customFormat="1" ht="19.899999999999999" customHeight="1">
      <c r="B100" s="111"/>
      <c r="D100" s="112" t="s">
        <v>186</v>
      </c>
      <c r="E100" s="113"/>
      <c r="F100" s="113"/>
      <c r="G100" s="113"/>
      <c r="H100" s="113"/>
      <c r="I100" s="113"/>
      <c r="J100" s="114">
        <f>J125</f>
        <v>400.36</v>
      </c>
      <c r="L100" s="111"/>
    </row>
    <row r="101" spans="2:47" s="9" customFormat="1" ht="19.899999999999999" customHeight="1">
      <c r="B101" s="111"/>
      <c r="D101" s="112" t="s">
        <v>187</v>
      </c>
      <c r="E101" s="113"/>
      <c r="F101" s="113"/>
      <c r="G101" s="113"/>
      <c r="H101" s="113"/>
      <c r="I101" s="113"/>
      <c r="J101" s="114">
        <f>J129</f>
        <v>0.9</v>
      </c>
      <c r="L101" s="111"/>
    </row>
    <row r="102" spans="2:47" s="1" customFormat="1" ht="21.75" customHeight="1">
      <c r="B102" s="25"/>
      <c r="L102" s="25"/>
    </row>
    <row r="103" spans="2:47" s="1" customFormat="1" ht="6.95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5"/>
    </row>
    <row r="107" spans="2:47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5"/>
    </row>
    <row r="108" spans="2:47" s="1" customFormat="1" ht="24.95" customHeight="1">
      <c r="B108" s="25"/>
      <c r="C108" s="17" t="s">
        <v>195</v>
      </c>
      <c r="L108" s="25"/>
    </row>
    <row r="109" spans="2:47" s="1" customFormat="1" ht="6.95" customHeight="1">
      <c r="B109" s="25"/>
      <c r="L109" s="25"/>
    </row>
    <row r="110" spans="2:47" s="1" customFormat="1" ht="12" customHeight="1">
      <c r="B110" s="25"/>
      <c r="C110" s="22" t="s">
        <v>13</v>
      </c>
      <c r="L110" s="25"/>
    </row>
    <row r="111" spans="2:47" s="1" customFormat="1" ht="26.25" customHeight="1">
      <c r="B111" s="25"/>
      <c r="E111" s="207" t="str">
        <f>E7</f>
        <v>PRVKY DROBNEJ ARCHITEKTÚRY A OSTATNEJ VÝBAVY PRE DOPRAVNÚ A CYKLO INFRAŠTRUKTÚRU PRVKY VÝBAVY</v>
      </c>
      <c r="F111" s="208"/>
      <c r="G111" s="208"/>
      <c r="H111" s="208"/>
      <c r="L111" s="25"/>
    </row>
    <row r="112" spans="2:47" ht="12" customHeight="1">
      <c r="B112" s="16"/>
      <c r="C112" s="22" t="s">
        <v>174</v>
      </c>
      <c r="L112" s="16"/>
    </row>
    <row r="113" spans="2:65" s="1" customFormat="1" ht="16.5" customHeight="1">
      <c r="B113" s="25"/>
      <c r="E113" s="207" t="s">
        <v>175</v>
      </c>
      <c r="F113" s="209"/>
      <c r="G113" s="209"/>
      <c r="H113" s="209"/>
      <c r="L113" s="25"/>
    </row>
    <row r="114" spans="2:65" s="1" customFormat="1" ht="12" customHeight="1">
      <c r="B114" s="25"/>
      <c r="C114" s="22" t="s">
        <v>176</v>
      </c>
      <c r="L114" s="25"/>
    </row>
    <row r="115" spans="2:65" s="1" customFormat="1" ht="16.5" customHeight="1">
      <c r="B115" s="25"/>
      <c r="E115" s="169" t="str">
        <f>E11</f>
        <v>12.18 - STOJAN NA BICYKLE - TYP A</v>
      </c>
      <c r="F115" s="209"/>
      <c r="G115" s="209"/>
      <c r="H115" s="209"/>
      <c r="L115" s="25"/>
    </row>
    <row r="116" spans="2:65" s="1" customFormat="1" ht="6.95" customHeight="1">
      <c r="B116" s="25"/>
      <c r="L116" s="25"/>
    </row>
    <row r="117" spans="2:65" s="1" customFormat="1" ht="12" customHeight="1">
      <c r="B117" s="25"/>
      <c r="C117" s="22" t="s">
        <v>16</v>
      </c>
      <c r="F117" s="20" t="str">
        <f>F14</f>
        <v xml:space="preserve"> </v>
      </c>
      <c r="I117" s="22" t="s">
        <v>18</v>
      </c>
      <c r="J117" s="48" t="str">
        <f>IF(J14="","",J14)</f>
        <v>9. 11. 2024</v>
      </c>
      <c r="L117" s="25"/>
    </row>
    <row r="118" spans="2:65" s="1" customFormat="1" ht="6.95" customHeight="1">
      <c r="B118" s="25"/>
      <c r="L118" s="25"/>
    </row>
    <row r="119" spans="2:65" s="1" customFormat="1" ht="54.4" customHeight="1">
      <c r="B119" s="25"/>
      <c r="C119" s="22" t="s">
        <v>20</v>
      </c>
      <c r="F119" s="20" t="str">
        <f>E17</f>
        <v>SÚC PSK, Jesenná 14, 080 05 Prešov</v>
      </c>
      <c r="I119" s="22" t="s">
        <v>25</v>
      </c>
      <c r="J119" s="23" t="str">
        <f>E23</f>
        <v>ŠTOFIRA ARCHITEKTI, s.r.o., Strojárska 2206, Snina</v>
      </c>
      <c r="L119" s="25"/>
    </row>
    <row r="120" spans="2:65" s="1" customFormat="1" ht="15.2" customHeight="1">
      <c r="B120" s="25"/>
      <c r="C120" s="22" t="s">
        <v>24</v>
      </c>
      <c r="F120" s="20" t="str">
        <f>IF(E20="","",E20)</f>
        <v xml:space="preserve"> </v>
      </c>
      <c r="I120" s="22" t="s">
        <v>28</v>
      </c>
      <c r="J120" s="23" t="str">
        <f>E26</f>
        <v>Martin Kofira - KM</v>
      </c>
      <c r="L120" s="25"/>
    </row>
    <row r="121" spans="2:65" s="1" customFormat="1" ht="10.35" customHeight="1">
      <c r="B121" s="25"/>
      <c r="L121" s="25"/>
    </row>
    <row r="122" spans="2:65" s="10" customFormat="1" ht="29.25" customHeight="1">
      <c r="B122" s="115"/>
      <c r="C122" s="116" t="s">
        <v>196</v>
      </c>
      <c r="D122" s="117" t="s">
        <v>56</v>
      </c>
      <c r="E122" s="117" t="s">
        <v>52</v>
      </c>
      <c r="F122" s="117" t="s">
        <v>53</v>
      </c>
      <c r="G122" s="117" t="s">
        <v>197</v>
      </c>
      <c r="H122" s="117" t="s">
        <v>198</v>
      </c>
      <c r="I122" s="117" t="s">
        <v>199</v>
      </c>
      <c r="J122" s="118" t="s">
        <v>180</v>
      </c>
      <c r="K122" s="119" t="s">
        <v>200</v>
      </c>
      <c r="L122" s="115"/>
      <c r="M122" s="55" t="s">
        <v>1</v>
      </c>
      <c r="N122" s="56" t="s">
        <v>35</v>
      </c>
      <c r="O122" s="56" t="s">
        <v>201</v>
      </c>
      <c r="P122" s="56" t="s">
        <v>202</v>
      </c>
      <c r="Q122" s="56" t="s">
        <v>203</v>
      </c>
      <c r="R122" s="56" t="s">
        <v>204</v>
      </c>
      <c r="S122" s="56" t="s">
        <v>205</v>
      </c>
      <c r="T122" s="57" t="s">
        <v>206</v>
      </c>
    </row>
    <row r="123" spans="2:65" s="1" customFormat="1" ht="22.9" customHeight="1">
      <c r="B123" s="25"/>
      <c r="C123" s="60" t="s">
        <v>181</v>
      </c>
      <c r="J123" s="120">
        <f>BK123</f>
        <v>401.26</v>
      </c>
      <c r="L123" s="25"/>
      <c r="M123" s="58"/>
      <c r="N123" s="49"/>
      <c r="O123" s="49"/>
      <c r="P123" s="121">
        <f>P124</f>
        <v>0.76031599999999999</v>
      </c>
      <c r="Q123" s="49"/>
      <c r="R123" s="121">
        <f>R124</f>
        <v>1.7652480000000002E-2</v>
      </c>
      <c r="S123" s="49"/>
      <c r="T123" s="122">
        <f>T124</f>
        <v>0</v>
      </c>
      <c r="AT123" s="13" t="s">
        <v>70</v>
      </c>
      <c r="AU123" s="13" t="s">
        <v>182</v>
      </c>
      <c r="BK123" s="123">
        <f>BK124</f>
        <v>401.26</v>
      </c>
    </row>
    <row r="124" spans="2:65" s="11" customFormat="1" ht="25.9" customHeight="1">
      <c r="B124" s="124"/>
      <c r="D124" s="125" t="s">
        <v>70</v>
      </c>
      <c r="E124" s="126" t="s">
        <v>207</v>
      </c>
      <c r="F124" s="126" t="s">
        <v>208</v>
      </c>
      <c r="J124" s="127">
        <f>BK124</f>
        <v>401.26</v>
      </c>
      <c r="L124" s="124"/>
      <c r="M124" s="128"/>
      <c r="P124" s="129">
        <f>P125+P129</f>
        <v>0.76031599999999999</v>
      </c>
      <c r="R124" s="129">
        <f>R125+R129</f>
        <v>1.7652480000000002E-2</v>
      </c>
      <c r="T124" s="130">
        <f>T125+T129</f>
        <v>0</v>
      </c>
      <c r="AR124" s="125" t="s">
        <v>78</v>
      </c>
      <c r="AT124" s="131" t="s">
        <v>70</v>
      </c>
      <c r="AU124" s="131" t="s">
        <v>71</v>
      </c>
      <c r="AY124" s="125" t="s">
        <v>209</v>
      </c>
      <c r="BK124" s="132">
        <f>BK125+BK129</f>
        <v>401.26</v>
      </c>
    </row>
    <row r="125" spans="2:65" s="11" customFormat="1" ht="22.9" customHeight="1">
      <c r="B125" s="124"/>
      <c r="D125" s="125" t="s">
        <v>70</v>
      </c>
      <c r="E125" s="133" t="s">
        <v>229</v>
      </c>
      <c r="F125" s="133" t="s">
        <v>230</v>
      </c>
      <c r="J125" s="134">
        <f>BK125</f>
        <v>400.36</v>
      </c>
      <c r="L125" s="124"/>
      <c r="M125" s="128"/>
      <c r="P125" s="129">
        <f>SUM(P126:P128)</f>
        <v>0.72499999999999998</v>
      </c>
      <c r="R125" s="129">
        <f>SUM(R126:R128)</f>
        <v>1.7652480000000002E-2</v>
      </c>
      <c r="T125" s="130">
        <f>SUM(T126:T128)</f>
        <v>0</v>
      </c>
      <c r="AR125" s="125" t="s">
        <v>78</v>
      </c>
      <c r="AT125" s="131" t="s">
        <v>70</v>
      </c>
      <c r="AU125" s="131" t="s">
        <v>78</v>
      </c>
      <c r="AY125" s="125" t="s">
        <v>209</v>
      </c>
      <c r="BK125" s="132">
        <f>SUM(BK126:BK128)</f>
        <v>400.36</v>
      </c>
    </row>
    <row r="126" spans="2:65" s="1" customFormat="1" ht="24.2" customHeight="1">
      <c r="B126" s="135"/>
      <c r="C126" s="136" t="s">
        <v>78</v>
      </c>
      <c r="D126" s="136" t="s">
        <v>212</v>
      </c>
      <c r="E126" s="137" t="s">
        <v>531</v>
      </c>
      <c r="F126" s="138" t="s">
        <v>532</v>
      </c>
      <c r="G126" s="139" t="s">
        <v>215</v>
      </c>
      <c r="H126" s="140">
        <v>1</v>
      </c>
      <c r="I126" s="141">
        <v>32.630000000000003</v>
      </c>
      <c r="J126" s="141">
        <f>ROUND(I126*H126,2)</f>
        <v>32.630000000000003</v>
      </c>
      <c r="K126" s="142"/>
      <c r="L126" s="25"/>
      <c r="M126" s="143" t="s">
        <v>1</v>
      </c>
      <c r="N126" s="144" t="s">
        <v>37</v>
      </c>
      <c r="O126" s="145">
        <v>0.72499999999999998</v>
      </c>
      <c r="P126" s="145">
        <f>O126*H126</f>
        <v>0.72499999999999998</v>
      </c>
      <c r="Q126" s="145">
        <v>6.5247999999999999E-4</v>
      </c>
      <c r="R126" s="145">
        <f>Q126*H126</f>
        <v>6.5247999999999999E-4</v>
      </c>
      <c r="S126" s="145">
        <v>0</v>
      </c>
      <c r="T126" s="146">
        <f>S126*H126</f>
        <v>0</v>
      </c>
      <c r="AR126" s="147" t="s">
        <v>216</v>
      </c>
      <c r="AT126" s="147" t="s">
        <v>212</v>
      </c>
      <c r="AU126" s="147" t="s">
        <v>84</v>
      </c>
      <c r="AY126" s="13" t="s">
        <v>209</v>
      </c>
      <c r="BE126" s="148">
        <f>IF(N126="základná",J126,0)</f>
        <v>0</v>
      </c>
      <c r="BF126" s="148">
        <f>IF(N126="znížená",J126,0)</f>
        <v>32.630000000000003</v>
      </c>
      <c r="BG126" s="148">
        <f>IF(N126="zákl. prenesená",J126,0)</f>
        <v>0</v>
      </c>
      <c r="BH126" s="148">
        <f>IF(N126="zníž. prenesená",J126,0)</f>
        <v>0</v>
      </c>
      <c r="BI126" s="148">
        <f>IF(N126="nulová",J126,0)</f>
        <v>0</v>
      </c>
      <c r="BJ126" s="13" t="s">
        <v>84</v>
      </c>
      <c r="BK126" s="148">
        <f>ROUND(I126*H126,2)</f>
        <v>32.630000000000003</v>
      </c>
      <c r="BL126" s="13" t="s">
        <v>216</v>
      </c>
      <c r="BM126" s="147" t="s">
        <v>533</v>
      </c>
    </row>
    <row r="127" spans="2:65" s="1" customFormat="1" ht="16.5" customHeight="1">
      <c r="B127" s="135"/>
      <c r="C127" s="149" t="s">
        <v>84</v>
      </c>
      <c r="D127" s="149" t="s">
        <v>218</v>
      </c>
      <c r="E127" s="150" t="s">
        <v>534</v>
      </c>
      <c r="F127" s="151" t="s">
        <v>535</v>
      </c>
      <c r="G127" s="152" t="s">
        <v>215</v>
      </c>
      <c r="H127" s="153">
        <v>1</v>
      </c>
      <c r="I127" s="154">
        <v>367.73</v>
      </c>
      <c r="J127" s="154">
        <f>ROUND(I127*H127,2)</f>
        <v>367.73</v>
      </c>
      <c r="K127" s="155"/>
      <c r="L127" s="156"/>
      <c r="M127" s="157" t="s">
        <v>1</v>
      </c>
      <c r="N127" s="158" t="s">
        <v>37</v>
      </c>
      <c r="O127" s="145">
        <v>0</v>
      </c>
      <c r="P127" s="145">
        <f>O127*H127</f>
        <v>0</v>
      </c>
      <c r="Q127" s="145">
        <v>1.7000000000000001E-2</v>
      </c>
      <c r="R127" s="145">
        <f>Q127*H127</f>
        <v>1.7000000000000001E-2</v>
      </c>
      <c r="S127" s="145">
        <v>0</v>
      </c>
      <c r="T127" s="146">
        <f>S127*H127</f>
        <v>0</v>
      </c>
      <c r="AR127" s="147" t="s">
        <v>221</v>
      </c>
      <c r="AT127" s="147" t="s">
        <v>218</v>
      </c>
      <c r="AU127" s="147" t="s">
        <v>84</v>
      </c>
      <c r="AY127" s="13" t="s">
        <v>209</v>
      </c>
      <c r="BE127" s="148">
        <f>IF(N127="základná",J127,0)</f>
        <v>0</v>
      </c>
      <c r="BF127" s="148">
        <f>IF(N127="znížená",J127,0)</f>
        <v>367.73</v>
      </c>
      <c r="BG127" s="148">
        <f>IF(N127="zákl. prenesená",J127,0)</f>
        <v>0</v>
      </c>
      <c r="BH127" s="148">
        <f>IF(N127="zníž. prenesená",J127,0)</f>
        <v>0</v>
      </c>
      <c r="BI127" s="148">
        <f>IF(N127="nulová",J127,0)</f>
        <v>0</v>
      </c>
      <c r="BJ127" s="13" t="s">
        <v>84</v>
      </c>
      <c r="BK127" s="148">
        <f>ROUND(I127*H127,2)</f>
        <v>367.73</v>
      </c>
      <c r="BL127" s="13" t="s">
        <v>216</v>
      </c>
      <c r="BM127" s="147" t="s">
        <v>536</v>
      </c>
    </row>
    <row r="128" spans="2:65" s="1" customFormat="1" ht="78">
      <c r="B128" s="25"/>
      <c r="D128" s="159" t="s">
        <v>286</v>
      </c>
      <c r="F128" s="160" t="s">
        <v>537</v>
      </c>
      <c r="L128" s="25"/>
      <c r="M128" s="161"/>
      <c r="T128" s="52"/>
      <c r="AT128" s="13" t="s">
        <v>286</v>
      </c>
      <c r="AU128" s="13" t="s">
        <v>84</v>
      </c>
    </row>
    <row r="129" spans="2:65" s="11" customFormat="1" ht="22.9" customHeight="1">
      <c r="B129" s="124"/>
      <c r="D129" s="125" t="s">
        <v>70</v>
      </c>
      <c r="E129" s="133" t="s">
        <v>235</v>
      </c>
      <c r="F129" s="133" t="s">
        <v>236</v>
      </c>
      <c r="J129" s="134">
        <f>BK129</f>
        <v>0.9</v>
      </c>
      <c r="L129" s="124"/>
      <c r="M129" s="128"/>
      <c r="P129" s="129">
        <f>P130</f>
        <v>3.5316E-2</v>
      </c>
      <c r="R129" s="129">
        <f>R130</f>
        <v>0</v>
      </c>
      <c r="T129" s="130">
        <f>T130</f>
        <v>0</v>
      </c>
      <c r="AR129" s="125" t="s">
        <v>78</v>
      </c>
      <c r="AT129" s="131" t="s">
        <v>70</v>
      </c>
      <c r="AU129" s="131" t="s">
        <v>78</v>
      </c>
      <c r="AY129" s="125" t="s">
        <v>209</v>
      </c>
      <c r="BK129" s="132">
        <f>BK130</f>
        <v>0.9</v>
      </c>
    </row>
    <row r="130" spans="2:65" s="1" customFormat="1" ht="33" customHeight="1">
      <c r="B130" s="135"/>
      <c r="C130" s="136" t="s">
        <v>210</v>
      </c>
      <c r="D130" s="136" t="s">
        <v>212</v>
      </c>
      <c r="E130" s="137" t="s">
        <v>480</v>
      </c>
      <c r="F130" s="138" t="s">
        <v>481</v>
      </c>
      <c r="G130" s="139" t="s">
        <v>240</v>
      </c>
      <c r="H130" s="140">
        <v>1.7999999999999999E-2</v>
      </c>
      <c r="I130" s="141">
        <v>49.99</v>
      </c>
      <c r="J130" s="141">
        <f>ROUND(I130*H130,2)</f>
        <v>0.9</v>
      </c>
      <c r="K130" s="142"/>
      <c r="L130" s="25"/>
      <c r="M130" s="162" t="s">
        <v>1</v>
      </c>
      <c r="N130" s="163" t="s">
        <v>37</v>
      </c>
      <c r="O130" s="164">
        <v>1.962</v>
      </c>
      <c r="P130" s="164">
        <f>O130*H130</f>
        <v>3.5316E-2</v>
      </c>
      <c r="Q130" s="164">
        <v>0</v>
      </c>
      <c r="R130" s="164">
        <f>Q130*H130</f>
        <v>0</v>
      </c>
      <c r="S130" s="164">
        <v>0</v>
      </c>
      <c r="T130" s="165">
        <f>S130*H130</f>
        <v>0</v>
      </c>
      <c r="AR130" s="147" t="s">
        <v>216</v>
      </c>
      <c r="AT130" s="147" t="s">
        <v>212</v>
      </c>
      <c r="AU130" s="147" t="s">
        <v>84</v>
      </c>
      <c r="AY130" s="13" t="s">
        <v>209</v>
      </c>
      <c r="BE130" s="148">
        <f>IF(N130="základná",J130,0)</f>
        <v>0</v>
      </c>
      <c r="BF130" s="148">
        <f>IF(N130="znížená",J130,0)</f>
        <v>0.9</v>
      </c>
      <c r="BG130" s="148">
        <f>IF(N130="zákl. prenesená",J130,0)</f>
        <v>0</v>
      </c>
      <c r="BH130" s="148">
        <f>IF(N130="zníž. prenesená",J130,0)</f>
        <v>0</v>
      </c>
      <c r="BI130" s="148">
        <f>IF(N130="nulová",J130,0)</f>
        <v>0</v>
      </c>
      <c r="BJ130" s="13" t="s">
        <v>84</v>
      </c>
      <c r="BK130" s="148">
        <f>ROUND(I130*H130,2)</f>
        <v>0.9</v>
      </c>
      <c r="BL130" s="13" t="s">
        <v>216</v>
      </c>
      <c r="BM130" s="147" t="s">
        <v>482</v>
      </c>
    </row>
    <row r="131" spans="2:65" s="1" customFormat="1" ht="6.95" customHeight="1"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25"/>
    </row>
  </sheetData>
  <autoFilter ref="C122:K130" xr:uid="{00000000-0009-0000-0000-000012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19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85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173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PRVKY VÝBAVY</v>
      </c>
      <c r="F7" s="208"/>
      <c r="G7" s="208"/>
      <c r="H7" s="208"/>
      <c r="L7" s="16"/>
    </row>
    <row r="8" spans="2:46" ht="12" customHeight="1">
      <c r="B8" s="16"/>
      <c r="D8" s="22" t="s">
        <v>174</v>
      </c>
      <c r="L8" s="16"/>
    </row>
    <row r="9" spans="2:46" s="1" customFormat="1" ht="16.5" customHeight="1">
      <c r="B9" s="25"/>
      <c r="E9" s="207" t="s">
        <v>175</v>
      </c>
      <c r="F9" s="209"/>
      <c r="G9" s="209"/>
      <c r="H9" s="209"/>
      <c r="L9" s="25"/>
    </row>
    <row r="10" spans="2:46" s="1" customFormat="1" ht="12" customHeight="1">
      <c r="B10" s="25"/>
      <c r="D10" s="22" t="s">
        <v>176</v>
      </c>
      <c r="L10" s="25"/>
    </row>
    <row r="11" spans="2:46" s="1" customFormat="1" ht="16.5" customHeight="1">
      <c r="B11" s="25"/>
      <c r="E11" s="169" t="s">
        <v>177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89" t="str">
        <f>'Rekapitulácia stavby'!E14</f>
        <v xml:space="preserve"> </v>
      </c>
      <c r="F20" s="189"/>
      <c r="G20" s="189"/>
      <c r="H20" s="189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92" t="s">
        <v>1</v>
      </c>
      <c r="F29" s="192"/>
      <c r="G29" s="192"/>
      <c r="H29" s="192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ROUND(J132, 2)</f>
        <v>5071.0200000000004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ROUND((SUM(BE132:BE191)),  2)</f>
        <v>0</v>
      </c>
      <c r="G35" s="93"/>
      <c r="H35" s="93"/>
      <c r="I35" s="94">
        <v>0.2</v>
      </c>
      <c r="J35" s="92">
        <f>ROUND(((SUM(BE132:BE191))*I35),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ROUND((SUM(BF132:BF191)),  2)</f>
        <v>5071.0200000000004</v>
      </c>
      <c r="I36" s="95">
        <v>0.2</v>
      </c>
      <c r="J36" s="82">
        <f>ROUND(((SUM(BF132:BF191))*I36),  2)</f>
        <v>1014.2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ROUND((SUM(BG132:BG191)),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ROUND((SUM(BH132:BH191)),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ROUND((SUM(BI132:BI191)),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6085.22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178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PRVKY VÝBAVY</v>
      </c>
      <c r="F85" s="208"/>
      <c r="G85" s="208"/>
      <c r="H85" s="208"/>
      <c r="L85" s="25"/>
    </row>
    <row r="86" spans="2:12" ht="12" customHeight="1">
      <c r="B86" s="16"/>
      <c r="C86" s="22" t="s">
        <v>174</v>
      </c>
      <c r="L86" s="16"/>
    </row>
    <row r="87" spans="2:12" s="1" customFormat="1" ht="16.5" customHeight="1">
      <c r="B87" s="25"/>
      <c r="E87" s="207" t="s">
        <v>175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176</v>
      </c>
      <c r="L88" s="25"/>
    </row>
    <row r="89" spans="2:12" s="1" customFormat="1" ht="16.5" customHeight="1">
      <c r="B89" s="25"/>
      <c r="E89" s="169" t="str">
        <f>E11</f>
        <v>12.01 - OPLÁŠTENIE MOBILINÝCH CHEMICKÝCH TOALIET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179</v>
      </c>
      <c r="D96" s="96"/>
      <c r="E96" s="96"/>
      <c r="F96" s="96"/>
      <c r="G96" s="96"/>
      <c r="H96" s="96"/>
      <c r="I96" s="96"/>
      <c r="J96" s="105" t="s">
        <v>180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181</v>
      </c>
      <c r="J98" s="62">
        <f>J132</f>
        <v>5071.0200000000004</v>
      </c>
      <c r="L98" s="25"/>
      <c r="AU98" s="13" t="s">
        <v>182</v>
      </c>
    </row>
    <row r="99" spans="2:47" s="8" customFormat="1" ht="24.95" customHeight="1">
      <c r="B99" s="107"/>
      <c r="D99" s="108" t="s">
        <v>183</v>
      </c>
      <c r="E99" s="109"/>
      <c r="F99" s="109"/>
      <c r="G99" s="109"/>
      <c r="H99" s="109"/>
      <c r="I99" s="109"/>
      <c r="J99" s="110">
        <f>J133</f>
        <v>443.43</v>
      </c>
      <c r="L99" s="107"/>
    </row>
    <row r="100" spans="2:47" s="9" customFormat="1" ht="19.899999999999999" customHeight="1">
      <c r="B100" s="111"/>
      <c r="D100" s="112" t="s">
        <v>184</v>
      </c>
      <c r="E100" s="113"/>
      <c r="F100" s="113"/>
      <c r="G100" s="113"/>
      <c r="H100" s="113"/>
      <c r="I100" s="113"/>
      <c r="J100" s="114">
        <f>J134</f>
        <v>359.8</v>
      </c>
      <c r="L100" s="111"/>
    </row>
    <row r="101" spans="2:47" s="9" customFormat="1" ht="19.899999999999999" customHeight="1">
      <c r="B101" s="111"/>
      <c r="D101" s="112" t="s">
        <v>185</v>
      </c>
      <c r="E101" s="113"/>
      <c r="F101" s="113"/>
      <c r="G101" s="113"/>
      <c r="H101" s="113"/>
      <c r="I101" s="113"/>
      <c r="J101" s="114">
        <f>J137</f>
        <v>40.28</v>
      </c>
      <c r="L101" s="111"/>
    </row>
    <row r="102" spans="2:47" s="9" customFormat="1" ht="19.899999999999999" customHeight="1">
      <c r="B102" s="111"/>
      <c r="D102" s="112" t="s">
        <v>186</v>
      </c>
      <c r="E102" s="113"/>
      <c r="F102" s="113"/>
      <c r="G102" s="113"/>
      <c r="H102" s="113"/>
      <c r="I102" s="113"/>
      <c r="J102" s="114">
        <f>J139</f>
        <v>23.39</v>
      </c>
      <c r="L102" s="111"/>
    </row>
    <row r="103" spans="2:47" s="9" customFormat="1" ht="19.899999999999999" customHeight="1">
      <c r="B103" s="111"/>
      <c r="D103" s="112" t="s">
        <v>187</v>
      </c>
      <c r="E103" s="113"/>
      <c r="F103" s="113"/>
      <c r="G103" s="113"/>
      <c r="H103" s="113"/>
      <c r="I103" s="113"/>
      <c r="J103" s="114">
        <f>J141</f>
        <v>19.96</v>
      </c>
      <c r="L103" s="111"/>
    </row>
    <row r="104" spans="2:47" s="8" customFormat="1" ht="24.95" customHeight="1">
      <c r="B104" s="107"/>
      <c r="D104" s="108" t="s">
        <v>188</v>
      </c>
      <c r="E104" s="109"/>
      <c r="F104" s="109"/>
      <c r="G104" s="109"/>
      <c r="H104" s="109"/>
      <c r="I104" s="109"/>
      <c r="J104" s="110">
        <f>J143</f>
        <v>4627.59</v>
      </c>
      <c r="L104" s="107"/>
    </row>
    <row r="105" spans="2:47" s="9" customFormat="1" ht="19.899999999999999" customHeight="1">
      <c r="B105" s="111"/>
      <c r="D105" s="112" t="s">
        <v>189</v>
      </c>
      <c r="E105" s="113"/>
      <c r="F105" s="113"/>
      <c r="G105" s="113"/>
      <c r="H105" s="113"/>
      <c r="I105" s="113"/>
      <c r="J105" s="114">
        <f>J144</f>
        <v>384.36999999999995</v>
      </c>
      <c r="L105" s="111"/>
    </row>
    <row r="106" spans="2:47" s="9" customFormat="1" ht="19.899999999999999" customHeight="1">
      <c r="B106" s="111"/>
      <c r="D106" s="112" t="s">
        <v>190</v>
      </c>
      <c r="E106" s="113"/>
      <c r="F106" s="113"/>
      <c r="G106" s="113"/>
      <c r="H106" s="113"/>
      <c r="I106" s="113"/>
      <c r="J106" s="114">
        <f>J157</f>
        <v>579.52</v>
      </c>
      <c r="L106" s="111"/>
    </row>
    <row r="107" spans="2:47" s="9" customFormat="1" ht="19.899999999999999" customHeight="1">
      <c r="B107" s="111"/>
      <c r="D107" s="112" t="s">
        <v>191</v>
      </c>
      <c r="E107" s="113"/>
      <c r="F107" s="113"/>
      <c r="G107" s="113"/>
      <c r="H107" s="113"/>
      <c r="I107" s="113"/>
      <c r="J107" s="114">
        <f>J171</f>
        <v>228.95000000000002</v>
      </c>
      <c r="L107" s="111"/>
    </row>
    <row r="108" spans="2:47" s="9" customFormat="1" ht="19.899999999999999" customHeight="1">
      <c r="B108" s="111"/>
      <c r="D108" s="112" t="s">
        <v>192</v>
      </c>
      <c r="E108" s="113"/>
      <c r="F108" s="113"/>
      <c r="G108" s="113"/>
      <c r="H108" s="113"/>
      <c r="I108" s="113"/>
      <c r="J108" s="114">
        <f>J175</f>
        <v>1159.8500000000001</v>
      </c>
      <c r="L108" s="111"/>
    </row>
    <row r="109" spans="2:47" s="9" customFormat="1" ht="19.899999999999999" customHeight="1">
      <c r="B109" s="111"/>
      <c r="D109" s="112" t="s">
        <v>193</v>
      </c>
      <c r="E109" s="113"/>
      <c r="F109" s="113"/>
      <c r="G109" s="113"/>
      <c r="H109" s="113"/>
      <c r="I109" s="113"/>
      <c r="J109" s="114">
        <f>J180</f>
        <v>2009.7699999999998</v>
      </c>
      <c r="L109" s="111"/>
    </row>
    <row r="110" spans="2:47" s="9" customFormat="1" ht="19.899999999999999" customHeight="1">
      <c r="B110" s="111"/>
      <c r="D110" s="112" t="s">
        <v>194</v>
      </c>
      <c r="E110" s="113"/>
      <c r="F110" s="113"/>
      <c r="G110" s="113"/>
      <c r="H110" s="113"/>
      <c r="I110" s="113"/>
      <c r="J110" s="114">
        <f>J186</f>
        <v>265.13</v>
      </c>
      <c r="L110" s="111"/>
    </row>
    <row r="111" spans="2:47" s="1" customFormat="1" ht="21.75" customHeight="1">
      <c r="B111" s="25"/>
      <c r="L111" s="25"/>
    </row>
    <row r="112" spans="2:47" s="1" customFormat="1" ht="6.95" customHeight="1"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25"/>
    </row>
    <row r="116" spans="2:12" s="1" customFormat="1" ht="6.95" customHeight="1">
      <c r="B116" s="42"/>
      <c r="C116" s="43"/>
      <c r="D116" s="43"/>
      <c r="E116" s="43"/>
      <c r="F116" s="43"/>
      <c r="G116" s="43"/>
      <c r="H116" s="43"/>
      <c r="I116" s="43"/>
      <c r="J116" s="43"/>
      <c r="K116" s="43"/>
      <c r="L116" s="25"/>
    </row>
    <row r="117" spans="2:12" s="1" customFormat="1" ht="24.95" customHeight="1">
      <c r="B117" s="25"/>
      <c r="C117" s="17" t="s">
        <v>195</v>
      </c>
      <c r="L117" s="25"/>
    </row>
    <row r="118" spans="2:12" s="1" customFormat="1" ht="6.95" customHeight="1">
      <c r="B118" s="25"/>
      <c r="L118" s="25"/>
    </row>
    <row r="119" spans="2:12" s="1" customFormat="1" ht="12" customHeight="1">
      <c r="B119" s="25"/>
      <c r="C119" s="22" t="s">
        <v>13</v>
      </c>
      <c r="L119" s="25"/>
    </row>
    <row r="120" spans="2:12" s="1" customFormat="1" ht="26.25" customHeight="1">
      <c r="B120" s="25"/>
      <c r="E120" s="207" t="str">
        <f>E7</f>
        <v>PRVKY DROBNEJ ARCHITEKTÚRY A OSTATNEJ VÝBAVY PRE DOPRAVNÚ A CYKLO INFRAŠTRUKTÚRU PRVKY VÝBAVY</v>
      </c>
      <c r="F120" s="208"/>
      <c r="G120" s="208"/>
      <c r="H120" s="208"/>
      <c r="L120" s="25"/>
    </row>
    <row r="121" spans="2:12" ht="12" customHeight="1">
      <c r="B121" s="16"/>
      <c r="C121" s="22" t="s">
        <v>174</v>
      </c>
      <c r="L121" s="16"/>
    </row>
    <row r="122" spans="2:12" s="1" customFormat="1" ht="16.5" customHeight="1">
      <c r="B122" s="25"/>
      <c r="E122" s="207" t="s">
        <v>175</v>
      </c>
      <c r="F122" s="209"/>
      <c r="G122" s="209"/>
      <c r="H122" s="209"/>
      <c r="L122" s="25"/>
    </row>
    <row r="123" spans="2:12" s="1" customFormat="1" ht="12" customHeight="1">
      <c r="B123" s="25"/>
      <c r="C123" s="22" t="s">
        <v>176</v>
      </c>
      <c r="L123" s="25"/>
    </row>
    <row r="124" spans="2:12" s="1" customFormat="1" ht="16.5" customHeight="1">
      <c r="B124" s="25"/>
      <c r="E124" s="169" t="str">
        <f>E11</f>
        <v>12.01 - OPLÁŠTENIE MOBILINÝCH CHEMICKÝCH TOALIET</v>
      </c>
      <c r="F124" s="209"/>
      <c r="G124" s="209"/>
      <c r="H124" s="209"/>
      <c r="L124" s="25"/>
    </row>
    <row r="125" spans="2:12" s="1" customFormat="1" ht="6.95" customHeight="1">
      <c r="B125" s="25"/>
      <c r="L125" s="25"/>
    </row>
    <row r="126" spans="2:12" s="1" customFormat="1" ht="12" customHeight="1">
      <c r="B126" s="25"/>
      <c r="C126" s="22" t="s">
        <v>16</v>
      </c>
      <c r="F126" s="20" t="str">
        <f>F14</f>
        <v xml:space="preserve"> </v>
      </c>
      <c r="I126" s="22" t="s">
        <v>18</v>
      </c>
      <c r="J126" s="48" t="str">
        <f>IF(J14="","",J14)</f>
        <v>9. 11. 2024</v>
      </c>
      <c r="L126" s="25"/>
    </row>
    <row r="127" spans="2:12" s="1" customFormat="1" ht="6.95" customHeight="1">
      <c r="B127" s="25"/>
      <c r="L127" s="25"/>
    </row>
    <row r="128" spans="2:12" s="1" customFormat="1" ht="54.4" customHeight="1">
      <c r="B128" s="25"/>
      <c r="C128" s="22" t="s">
        <v>20</v>
      </c>
      <c r="F128" s="20" t="str">
        <f>E17</f>
        <v>SÚC PSK, Jesenná 14, 080 05 Prešov</v>
      </c>
      <c r="I128" s="22" t="s">
        <v>25</v>
      </c>
      <c r="J128" s="23" t="str">
        <f>E23</f>
        <v>ŠTOFIRA ARCHITEKTI, s.r.o., Strojárska 2206, Snina</v>
      </c>
      <c r="L128" s="25"/>
    </row>
    <row r="129" spans="2:65" s="1" customFormat="1" ht="15.2" customHeight="1">
      <c r="B129" s="25"/>
      <c r="C129" s="22" t="s">
        <v>24</v>
      </c>
      <c r="F129" s="20" t="str">
        <f>IF(E20="","",E20)</f>
        <v xml:space="preserve"> </v>
      </c>
      <c r="I129" s="22" t="s">
        <v>28</v>
      </c>
      <c r="J129" s="23" t="str">
        <f>E26</f>
        <v>Martin Kofira - KM</v>
      </c>
      <c r="L129" s="25"/>
    </row>
    <row r="130" spans="2:65" s="1" customFormat="1" ht="10.35" customHeight="1">
      <c r="B130" s="25"/>
      <c r="L130" s="25"/>
    </row>
    <row r="131" spans="2:65" s="10" customFormat="1" ht="29.25" customHeight="1">
      <c r="B131" s="115"/>
      <c r="C131" s="116" t="s">
        <v>196</v>
      </c>
      <c r="D131" s="117" t="s">
        <v>56</v>
      </c>
      <c r="E131" s="117" t="s">
        <v>52</v>
      </c>
      <c r="F131" s="117" t="s">
        <v>53</v>
      </c>
      <c r="G131" s="117" t="s">
        <v>197</v>
      </c>
      <c r="H131" s="117" t="s">
        <v>198</v>
      </c>
      <c r="I131" s="117" t="s">
        <v>199</v>
      </c>
      <c r="J131" s="118" t="s">
        <v>180</v>
      </c>
      <c r="K131" s="119" t="s">
        <v>200</v>
      </c>
      <c r="L131" s="115"/>
      <c r="M131" s="55" t="s">
        <v>1</v>
      </c>
      <c r="N131" s="56" t="s">
        <v>35</v>
      </c>
      <c r="O131" s="56" t="s">
        <v>201</v>
      </c>
      <c r="P131" s="56" t="s">
        <v>202</v>
      </c>
      <c r="Q131" s="56" t="s">
        <v>203</v>
      </c>
      <c r="R131" s="56" t="s">
        <v>204</v>
      </c>
      <c r="S131" s="56" t="s">
        <v>205</v>
      </c>
      <c r="T131" s="57" t="s">
        <v>206</v>
      </c>
    </row>
    <row r="132" spans="2:65" s="1" customFormat="1" ht="22.9" customHeight="1">
      <c r="B132" s="25"/>
      <c r="C132" s="60" t="s">
        <v>181</v>
      </c>
      <c r="J132" s="120">
        <f>BK132</f>
        <v>5071.0200000000004</v>
      </c>
      <c r="L132" s="25"/>
      <c r="M132" s="58"/>
      <c r="N132" s="49"/>
      <c r="O132" s="49"/>
      <c r="P132" s="121">
        <f>P133+P143</f>
        <v>108.47166473999999</v>
      </c>
      <c r="Q132" s="49"/>
      <c r="R132" s="121">
        <f>R133+R143</f>
        <v>1.9816359368000001</v>
      </c>
      <c r="S132" s="49"/>
      <c r="T132" s="122">
        <f>T133+T143</f>
        <v>0</v>
      </c>
      <c r="AT132" s="13" t="s">
        <v>70</v>
      </c>
      <c r="AU132" s="13" t="s">
        <v>182</v>
      </c>
      <c r="BK132" s="123">
        <f>BK133+BK143</f>
        <v>5071.0200000000004</v>
      </c>
    </row>
    <row r="133" spans="2:65" s="11" customFormat="1" ht="25.9" customHeight="1">
      <c r="B133" s="124"/>
      <c r="D133" s="125" t="s">
        <v>70</v>
      </c>
      <c r="E133" s="126" t="s">
        <v>207</v>
      </c>
      <c r="F133" s="126" t="s">
        <v>208</v>
      </c>
      <c r="J133" s="127">
        <f>BK133</f>
        <v>443.43</v>
      </c>
      <c r="L133" s="124"/>
      <c r="M133" s="128"/>
      <c r="P133" s="129">
        <f>P134+P137+P139+P141</f>
        <v>3.4386580000000002</v>
      </c>
      <c r="R133" s="129">
        <f>R134+R137+R139+R141</f>
        <v>1.0607200000000001</v>
      </c>
      <c r="T133" s="130">
        <f>T134+T137+T139+T141</f>
        <v>0</v>
      </c>
      <c r="AR133" s="125" t="s">
        <v>78</v>
      </c>
      <c r="AT133" s="131" t="s">
        <v>70</v>
      </c>
      <c r="AU133" s="131" t="s">
        <v>71</v>
      </c>
      <c r="AY133" s="125" t="s">
        <v>209</v>
      </c>
      <c r="BK133" s="132">
        <f>BK134+BK137+BK139+BK141</f>
        <v>443.43</v>
      </c>
    </row>
    <row r="134" spans="2:65" s="11" customFormat="1" ht="22.9" customHeight="1">
      <c r="B134" s="124"/>
      <c r="D134" s="125" t="s">
        <v>70</v>
      </c>
      <c r="E134" s="133" t="s">
        <v>210</v>
      </c>
      <c r="F134" s="133" t="s">
        <v>211</v>
      </c>
      <c r="J134" s="134">
        <f>BK134</f>
        <v>359.8</v>
      </c>
      <c r="L134" s="124"/>
      <c r="M134" s="128"/>
      <c r="P134" s="129">
        <f>SUM(P135:P136)</f>
        <v>0.81676000000000004</v>
      </c>
      <c r="R134" s="129">
        <f>SUM(R135:R136)</f>
        <v>5.2579200000000006E-2</v>
      </c>
      <c r="T134" s="130">
        <f>SUM(T135:T136)</f>
        <v>0</v>
      </c>
      <c r="AR134" s="125" t="s">
        <v>78</v>
      </c>
      <c r="AT134" s="131" t="s">
        <v>70</v>
      </c>
      <c r="AU134" s="131" t="s">
        <v>78</v>
      </c>
      <c r="AY134" s="125" t="s">
        <v>209</v>
      </c>
      <c r="BK134" s="132">
        <f>SUM(BK135:BK136)</f>
        <v>359.8</v>
      </c>
    </row>
    <row r="135" spans="2:65" s="1" customFormat="1" ht="16.5" customHeight="1">
      <c r="B135" s="135"/>
      <c r="C135" s="136" t="s">
        <v>78</v>
      </c>
      <c r="D135" s="136" t="s">
        <v>212</v>
      </c>
      <c r="E135" s="137" t="s">
        <v>213</v>
      </c>
      <c r="F135" s="138" t="s">
        <v>214</v>
      </c>
      <c r="G135" s="139" t="s">
        <v>215</v>
      </c>
      <c r="H135" s="140">
        <v>4</v>
      </c>
      <c r="I135" s="141">
        <v>17.14</v>
      </c>
      <c r="J135" s="141">
        <f>ROUND(I135*H135,2)</f>
        <v>68.56</v>
      </c>
      <c r="K135" s="142"/>
      <c r="L135" s="25"/>
      <c r="M135" s="143" t="s">
        <v>1</v>
      </c>
      <c r="N135" s="144" t="s">
        <v>37</v>
      </c>
      <c r="O135" s="145">
        <v>0.20419000000000001</v>
      </c>
      <c r="P135" s="145">
        <f>O135*H135</f>
        <v>0.81676000000000004</v>
      </c>
      <c r="Q135" s="145">
        <v>2.6448000000000001E-3</v>
      </c>
      <c r="R135" s="145">
        <f>Q135*H135</f>
        <v>1.05792E-2</v>
      </c>
      <c r="S135" s="145">
        <v>0</v>
      </c>
      <c r="T135" s="146">
        <f>S135*H135</f>
        <v>0</v>
      </c>
      <c r="AR135" s="147" t="s">
        <v>216</v>
      </c>
      <c r="AT135" s="147" t="s">
        <v>212</v>
      </c>
      <c r="AU135" s="147" t="s">
        <v>84</v>
      </c>
      <c r="AY135" s="13" t="s">
        <v>209</v>
      </c>
      <c r="BE135" s="148">
        <f>IF(N135="základná",J135,0)</f>
        <v>0</v>
      </c>
      <c r="BF135" s="148">
        <f>IF(N135="znížená",J135,0)</f>
        <v>68.56</v>
      </c>
      <c r="BG135" s="148">
        <f>IF(N135="zákl. prenesená",J135,0)</f>
        <v>0</v>
      </c>
      <c r="BH135" s="148">
        <f>IF(N135="zníž. prenesená",J135,0)</f>
        <v>0</v>
      </c>
      <c r="BI135" s="148">
        <f>IF(N135="nulová",J135,0)</f>
        <v>0</v>
      </c>
      <c r="BJ135" s="13" t="s">
        <v>84</v>
      </c>
      <c r="BK135" s="148">
        <f>ROUND(I135*H135,2)</f>
        <v>68.56</v>
      </c>
      <c r="BL135" s="13" t="s">
        <v>216</v>
      </c>
      <c r="BM135" s="147" t="s">
        <v>217</v>
      </c>
    </row>
    <row r="136" spans="2:65" s="1" customFormat="1" ht="33" customHeight="1">
      <c r="B136" s="135"/>
      <c r="C136" s="149" t="s">
        <v>84</v>
      </c>
      <c r="D136" s="149" t="s">
        <v>218</v>
      </c>
      <c r="E136" s="150" t="s">
        <v>219</v>
      </c>
      <c r="F136" s="151" t="s">
        <v>220</v>
      </c>
      <c r="G136" s="152" t="s">
        <v>215</v>
      </c>
      <c r="H136" s="153">
        <v>4</v>
      </c>
      <c r="I136" s="154">
        <v>72.81</v>
      </c>
      <c r="J136" s="154">
        <f>ROUND(I136*H136,2)</f>
        <v>291.24</v>
      </c>
      <c r="K136" s="155"/>
      <c r="L136" s="156"/>
      <c r="M136" s="157" t="s">
        <v>1</v>
      </c>
      <c r="N136" s="158" t="s">
        <v>37</v>
      </c>
      <c r="O136" s="145">
        <v>0</v>
      </c>
      <c r="P136" s="145">
        <f>O136*H136</f>
        <v>0</v>
      </c>
      <c r="Q136" s="145">
        <v>1.0500000000000001E-2</v>
      </c>
      <c r="R136" s="145">
        <f>Q136*H136</f>
        <v>4.2000000000000003E-2</v>
      </c>
      <c r="S136" s="145">
        <v>0</v>
      </c>
      <c r="T136" s="146">
        <f>S136*H136</f>
        <v>0</v>
      </c>
      <c r="AR136" s="147" t="s">
        <v>221</v>
      </c>
      <c r="AT136" s="147" t="s">
        <v>218</v>
      </c>
      <c r="AU136" s="147" t="s">
        <v>84</v>
      </c>
      <c r="AY136" s="13" t="s">
        <v>209</v>
      </c>
      <c r="BE136" s="148">
        <f>IF(N136="základná",J136,0)</f>
        <v>0</v>
      </c>
      <c r="BF136" s="148">
        <f>IF(N136="znížená",J136,0)</f>
        <v>291.24</v>
      </c>
      <c r="BG136" s="148">
        <f>IF(N136="zákl. prenesená",J136,0)</f>
        <v>0</v>
      </c>
      <c r="BH136" s="148">
        <f>IF(N136="zníž. prenesená",J136,0)</f>
        <v>0</v>
      </c>
      <c r="BI136" s="148">
        <f>IF(N136="nulová",J136,0)</f>
        <v>0</v>
      </c>
      <c r="BJ136" s="13" t="s">
        <v>84</v>
      </c>
      <c r="BK136" s="148">
        <f>ROUND(I136*H136,2)</f>
        <v>291.24</v>
      </c>
      <c r="BL136" s="13" t="s">
        <v>216</v>
      </c>
      <c r="BM136" s="147" t="s">
        <v>222</v>
      </c>
    </row>
    <row r="137" spans="2:65" s="11" customFormat="1" ht="22.9" customHeight="1">
      <c r="B137" s="124"/>
      <c r="D137" s="125" t="s">
        <v>70</v>
      </c>
      <c r="E137" s="133" t="s">
        <v>223</v>
      </c>
      <c r="F137" s="133" t="s">
        <v>224</v>
      </c>
      <c r="J137" s="134">
        <f>BK137</f>
        <v>40.28</v>
      </c>
      <c r="L137" s="124"/>
      <c r="M137" s="128"/>
      <c r="P137" s="129">
        <f>P138</f>
        <v>1.0988800000000001</v>
      </c>
      <c r="R137" s="129">
        <f>R138</f>
        <v>0.99932800000000011</v>
      </c>
      <c r="T137" s="130">
        <f>T138</f>
        <v>0</v>
      </c>
      <c r="AR137" s="125" t="s">
        <v>78</v>
      </c>
      <c r="AT137" s="131" t="s">
        <v>70</v>
      </c>
      <c r="AU137" s="131" t="s">
        <v>78</v>
      </c>
      <c r="AY137" s="125" t="s">
        <v>209</v>
      </c>
      <c r="BK137" s="132">
        <f>BK138</f>
        <v>40.28</v>
      </c>
    </row>
    <row r="138" spans="2:65" s="1" customFormat="1" ht="37.9" customHeight="1">
      <c r="B138" s="135"/>
      <c r="C138" s="136" t="s">
        <v>210</v>
      </c>
      <c r="D138" s="136" t="s">
        <v>212</v>
      </c>
      <c r="E138" s="137" t="s">
        <v>225</v>
      </c>
      <c r="F138" s="138" t="s">
        <v>226</v>
      </c>
      <c r="G138" s="139" t="s">
        <v>227</v>
      </c>
      <c r="H138" s="140">
        <v>0.54400000000000004</v>
      </c>
      <c r="I138" s="141">
        <v>74.040000000000006</v>
      </c>
      <c r="J138" s="141">
        <f>ROUND(I138*H138,2)</f>
        <v>40.28</v>
      </c>
      <c r="K138" s="142"/>
      <c r="L138" s="25"/>
      <c r="M138" s="143" t="s">
        <v>1</v>
      </c>
      <c r="N138" s="144" t="s">
        <v>37</v>
      </c>
      <c r="O138" s="145">
        <v>2.02</v>
      </c>
      <c r="P138" s="145">
        <f>O138*H138</f>
        <v>1.0988800000000001</v>
      </c>
      <c r="Q138" s="145">
        <v>1.837</v>
      </c>
      <c r="R138" s="145">
        <f>Q138*H138</f>
        <v>0.99932800000000011</v>
      </c>
      <c r="S138" s="145">
        <v>0</v>
      </c>
      <c r="T138" s="146">
        <f>S138*H138</f>
        <v>0</v>
      </c>
      <c r="AR138" s="147" t="s">
        <v>216</v>
      </c>
      <c r="AT138" s="147" t="s">
        <v>212</v>
      </c>
      <c r="AU138" s="147" t="s">
        <v>84</v>
      </c>
      <c r="AY138" s="13" t="s">
        <v>209</v>
      </c>
      <c r="BE138" s="148">
        <f>IF(N138="základná",J138,0)</f>
        <v>0</v>
      </c>
      <c r="BF138" s="148">
        <f>IF(N138="znížená",J138,0)</f>
        <v>40.28</v>
      </c>
      <c r="BG138" s="148">
        <f>IF(N138="zákl. prenesená",J138,0)</f>
        <v>0</v>
      </c>
      <c r="BH138" s="148">
        <f>IF(N138="zníž. prenesená",J138,0)</f>
        <v>0</v>
      </c>
      <c r="BI138" s="148">
        <f>IF(N138="nulová",J138,0)</f>
        <v>0</v>
      </c>
      <c r="BJ138" s="13" t="s">
        <v>84</v>
      </c>
      <c r="BK138" s="148">
        <f>ROUND(I138*H138,2)</f>
        <v>40.28</v>
      </c>
      <c r="BL138" s="13" t="s">
        <v>216</v>
      </c>
      <c r="BM138" s="147" t="s">
        <v>228</v>
      </c>
    </row>
    <row r="139" spans="2:65" s="11" customFormat="1" ht="22.9" customHeight="1">
      <c r="B139" s="124"/>
      <c r="D139" s="125" t="s">
        <v>70</v>
      </c>
      <c r="E139" s="133" t="s">
        <v>229</v>
      </c>
      <c r="F139" s="133" t="s">
        <v>230</v>
      </c>
      <c r="J139" s="134">
        <f>BK139</f>
        <v>23.39</v>
      </c>
      <c r="L139" s="124"/>
      <c r="M139" s="128"/>
      <c r="P139" s="129">
        <f>P140</f>
        <v>0.57023999999999997</v>
      </c>
      <c r="R139" s="129">
        <f>R140</f>
        <v>8.8127999999999991E-3</v>
      </c>
      <c r="T139" s="130">
        <f>T140</f>
        <v>0</v>
      </c>
      <c r="AR139" s="125" t="s">
        <v>78</v>
      </c>
      <c r="AT139" s="131" t="s">
        <v>70</v>
      </c>
      <c r="AU139" s="131" t="s">
        <v>78</v>
      </c>
      <c r="AY139" s="125" t="s">
        <v>209</v>
      </c>
      <c r="BK139" s="132">
        <f>BK140</f>
        <v>23.39</v>
      </c>
    </row>
    <row r="140" spans="2:65" s="1" customFormat="1" ht="24.2" customHeight="1">
      <c r="B140" s="135"/>
      <c r="C140" s="136" t="s">
        <v>216</v>
      </c>
      <c r="D140" s="136" t="s">
        <v>212</v>
      </c>
      <c r="E140" s="137" t="s">
        <v>231</v>
      </c>
      <c r="F140" s="138" t="s">
        <v>232</v>
      </c>
      <c r="G140" s="139" t="s">
        <v>233</v>
      </c>
      <c r="H140" s="140">
        <v>5.76</v>
      </c>
      <c r="I140" s="141">
        <v>4.0599999999999996</v>
      </c>
      <c r="J140" s="141">
        <f>ROUND(I140*H140,2)</f>
        <v>23.39</v>
      </c>
      <c r="K140" s="142"/>
      <c r="L140" s="25"/>
      <c r="M140" s="143" t="s">
        <v>1</v>
      </c>
      <c r="N140" s="144" t="s">
        <v>37</v>
      </c>
      <c r="O140" s="145">
        <v>9.9000000000000005E-2</v>
      </c>
      <c r="P140" s="145">
        <f>O140*H140</f>
        <v>0.57023999999999997</v>
      </c>
      <c r="Q140" s="145">
        <v>1.5299999999999999E-3</v>
      </c>
      <c r="R140" s="145">
        <f>Q140*H140</f>
        <v>8.8127999999999991E-3</v>
      </c>
      <c r="S140" s="145">
        <v>0</v>
      </c>
      <c r="T140" s="146">
        <f>S140*H140</f>
        <v>0</v>
      </c>
      <c r="AR140" s="147" t="s">
        <v>216</v>
      </c>
      <c r="AT140" s="147" t="s">
        <v>212</v>
      </c>
      <c r="AU140" s="147" t="s">
        <v>84</v>
      </c>
      <c r="AY140" s="13" t="s">
        <v>209</v>
      </c>
      <c r="BE140" s="148">
        <f>IF(N140="základná",J140,0)</f>
        <v>0</v>
      </c>
      <c r="BF140" s="148">
        <f>IF(N140="znížená",J140,0)</f>
        <v>23.39</v>
      </c>
      <c r="BG140" s="148">
        <f>IF(N140="zákl. prenesená",J140,0)</f>
        <v>0</v>
      </c>
      <c r="BH140" s="148">
        <f>IF(N140="zníž. prenesená",J140,0)</f>
        <v>0</v>
      </c>
      <c r="BI140" s="148">
        <f>IF(N140="nulová",J140,0)</f>
        <v>0</v>
      </c>
      <c r="BJ140" s="13" t="s">
        <v>84</v>
      </c>
      <c r="BK140" s="148">
        <f>ROUND(I140*H140,2)</f>
        <v>23.39</v>
      </c>
      <c r="BL140" s="13" t="s">
        <v>216</v>
      </c>
      <c r="BM140" s="147" t="s">
        <v>234</v>
      </c>
    </row>
    <row r="141" spans="2:65" s="11" customFormat="1" ht="22.9" customHeight="1">
      <c r="B141" s="124"/>
      <c r="D141" s="125" t="s">
        <v>70</v>
      </c>
      <c r="E141" s="133" t="s">
        <v>235</v>
      </c>
      <c r="F141" s="133" t="s">
        <v>236</v>
      </c>
      <c r="J141" s="134">
        <f>BK141</f>
        <v>19.96</v>
      </c>
      <c r="L141" s="124"/>
      <c r="M141" s="128"/>
      <c r="P141" s="129">
        <f>P142</f>
        <v>0.95277800000000001</v>
      </c>
      <c r="R141" s="129">
        <f>R142</f>
        <v>0</v>
      </c>
      <c r="T141" s="130">
        <f>T142</f>
        <v>0</v>
      </c>
      <c r="AR141" s="125" t="s">
        <v>78</v>
      </c>
      <c r="AT141" s="131" t="s">
        <v>70</v>
      </c>
      <c r="AU141" s="131" t="s">
        <v>78</v>
      </c>
      <c r="AY141" s="125" t="s">
        <v>209</v>
      </c>
      <c r="BK141" s="132">
        <f>BK142</f>
        <v>19.96</v>
      </c>
    </row>
    <row r="142" spans="2:65" s="1" customFormat="1" ht="33" customHeight="1">
      <c r="B142" s="135"/>
      <c r="C142" s="136" t="s">
        <v>237</v>
      </c>
      <c r="D142" s="136" t="s">
        <v>212</v>
      </c>
      <c r="E142" s="137" t="s">
        <v>238</v>
      </c>
      <c r="F142" s="138" t="s">
        <v>239</v>
      </c>
      <c r="G142" s="139" t="s">
        <v>240</v>
      </c>
      <c r="H142" s="140">
        <v>1.0609999999999999</v>
      </c>
      <c r="I142" s="141">
        <v>18.809999999999999</v>
      </c>
      <c r="J142" s="141">
        <f>ROUND(I142*H142,2)</f>
        <v>19.96</v>
      </c>
      <c r="K142" s="142"/>
      <c r="L142" s="25"/>
      <c r="M142" s="143" t="s">
        <v>1</v>
      </c>
      <c r="N142" s="144" t="s">
        <v>37</v>
      </c>
      <c r="O142" s="145">
        <v>0.89800000000000002</v>
      </c>
      <c r="P142" s="145">
        <f>O142*H142</f>
        <v>0.95277800000000001</v>
      </c>
      <c r="Q142" s="145">
        <v>0</v>
      </c>
      <c r="R142" s="145">
        <f>Q142*H142</f>
        <v>0</v>
      </c>
      <c r="S142" s="145">
        <v>0</v>
      </c>
      <c r="T142" s="146">
        <f>S142*H142</f>
        <v>0</v>
      </c>
      <c r="AR142" s="147" t="s">
        <v>216</v>
      </c>
      <c r="AT142" s="147" t="s">
        <v>212</v>
      </c>
      <c r="AU142" s="147" t="s">
        <v>84</v>
      </c>
      <c r="AY142" s="13" t="s">
        <v>209</v>
      </c>
      <c r="BE142" s="148">
        <f>IF(N142="základná",J142,0)</f>
        <v>0</v>
      </c>
      <c r="BF142" s="148">
        <f>IF(N142="znížená",J142,0)</f>
        <v>19.96</v>
      </c>
      <c r="BG142" s="148">
        <f>IF(N142="zákl. prenesená",J142,0)</f>
        <v>0</v>
      </c>
      <c r="BH142" s="148">
        <f>IF(N142="zníž. prenesená",J142,0)</f>
        <v>0</v>
      </c>
      <c r="BI142" s="148">
        <f>IF(N142="nulová",J142,0)</f>
        <v>0</v>
      </c>
      <c r="BJ142" s="13" t="s">
        <v>84</v>
      </c>
      <c r="BK142" s="148">
        <f>ROUND(I142*H142,2)</f>
        <v>19.96</v>
      </c>
      <c r="BL142" s="13" t="s">
        <v>216</v>
      </c>
      <c r="BM142" s="147" t="s">
        <v>241</v>
      </c>
    </row>
    <row r="143" spans="2:65" s="11" customFormat="1" ht="25.9" customHeight="1">
      <c r="B143" s="124"/>
      <c r="D143" s="125" t="s">
        <v>70</v>
      </c>
      <c r="E143" s="126" t="s">
        <v>242</v>
      </c>
      <c r="F143" s="126" t="s">
        <v>243</v>
      </c>
      <c r="J143" s="127">
        <f>BK143</f>
        <v>4627.59</v>
      </c>
      <c r="L143" s="124"/>
      <c r="M143" s="128"/>
      <c r="P143" s="129">
        <f>P144+P157+P171+P175+P180+P186</f>
        <v>105.03300673999999</v>
      </c>
      <c r="R143" s="129">
        <f>R144+R157+R171+R175+R180+R186</f>
        <v>0.92091593680000006</v>
      </c>
      <c r="T143" s="130">
        <f>T144+T157+T171+T175+T180+T186</f>
        <v>0</v>
      </c>
      <c r="AR143" s="125" t="s">
        <v>84</v>
      </c>
      <c r="AT143" s="131" t="s">
        <v>70</v>
      </c>
      <c r="AU143" s="131" t="s">
        <v>71</v>
      </c>
      <c r="AY143" s="125" t="s">
        <v>209</v>
      </c>
      <c r="BK143" s="132">
        <f>BK144+BK157+BK171+BK175+BK180+BK186</f>
        <v>4627.59</v>
      </c>
    </row>
    <row r="144" spans="2:65" s="11" customFormat="1" ht="22.9" customHeight="1">
      <c r="B144" s="124"/>
      <c r="D144" s="125" t="s">
        <v>70</v>
      </c>
      <c r="E144" s="133" t="s">
        <v>244</v>
      </c>
      <c r="F144" s="133" t="s">
        <v>245</v>
      </c>
      <c r="J144" s="134">
        <f>BK144</f>
        <v>384.36999999999995</v>
      </c>
      <c r="L144" s="124"/>
      <c r="M144" s="128"/>
      <c r="P144" s="129">
        <f>SUM(P145:P156)</f>
        <v>3.6461760000000005</v>
      </c>
      <c r="R144" s="129">
        <f>SUM(R145:R156)</f>
        <v>0.13777018000000002</v>
      </c>
      <c r="T144" s="130">
        <f>SUM(T145:T156)</f>
        <v>0</v>
      </c>
      <c r="AR144" s="125" t="s">
        <v>84</v>
      </c>
      <c r="AT144" s="131" t="s">
        <v>70</v>
      </c>
      <c r="AU144" s="131" t="s">
        <v>78</v>
      </c>
      <c r="AY144" s="125" t="s">
        <v>209</v>
      </c>
      <c r="BK144" s="132">
        <f>SUM(BK145:BK156)</f>
        <v>384.36999999999995</v>
      </c>
    </row>
    <row r="145" spans="2:65" s="1" customFormat="1" ht="33" customHeight="1">
      <c r="B145" s="135"/>
      <c r="C145" s="136" t="s">
        <v>223</v>
      </c>
      <c r="D145" s="136" t="s">
        <v>212</v>
      </c>
      <c r="E145" s="137" t="s">
        <v>246</v>
      </c>
      <c r="F145" s="138" t="s">
        <v>247</v>
      </c>
      <c r="G145" s="139" t="s">
        <v>233</v>
      </c>
      <c r="H145" s="140">
        <v>4.3460000000000001</v>
      </c>
      <c r="I145" s="141">
        <v>8.99</v>
      </c>
      <c r="J145" s="141">
        <f t="shared" ref="J145:J154" si="0">ROUND(I145*H145,2)</f>
        <v>39.07</v>
      </c>
      <c r="K145" s="142"/>
      <c r="L145" s="25"/>
      <c r="M145" s="143" t="s">
        <v>1</v>
      </c>
      <c r="N145" s="144" t="s">
        <v>37</v>
      </c>
      <c r="O145" s="145">
        <v>0.317</v>
      </c>
      <c r="P145" s="145">
        <f t="shared" ref="P145:P154" si="1">O145*H145</f>
        <v>1.3776820000000001</v>
      </c>
      <c r="Q145" s="145">
        <v>0</v>
      </c>
      <c r="R145" s="145">
        <f t="shared" ref="R145:R154" si="2">Q145*H145</f>
        <v>0</v>
      </c>
      <c r="S145" s="145">
        <v>0</v>
      </c>
      <c r="T145" s="146">
        <f t="shared" ref="T145:T154" si="3">S145*H145</f>
        <v>0</v>
      </c>
      <c r="AR145" s="147" t="s">
        <v>248</v>
      </c>
      <c r="AT145" s="147" t="s">
        <v>212</v>
      </c>
      <c r="AU145" s="147" t="s">
        <v>84</v>
      </c>
      <c r="AY145" s="13" t="s">
        <v>209</v>
      </c>
      <c r="BE145" s="148">
        <f t="shared" ref="BE145:BE154" si="4">IF(N145="základná",J145,0)</f>
        <v>0</v>
      </c>
      <c r="BF145" s="148">
        <f t="shared" ref="BF145:BF154" si="5">IF(N145="znížená",J145,0)</f>
        <v>39.07</v>
      </c>
      <c r="BG145" s="148">
        <f t="shared" ref="BG145:BG154" si="6">IF(N145="zákl. prenesená",J145,0)</f>
        <v>0</v>
      </c>
      <c r="BH145" s="148">
        <f t="shared" ref="BH145:BH154" si="7">IF(N145="zníž. prenesená",J145,0)</f>
        <v>0</v>
      </c>
      <c r="BI145" s="148">
        <f t="shared" ref="BI145:BI154" si="8">IF(N145="nulová",J145,0)</f>
        <v>0</v>
      </c>
      <c r="BJ145" s="13" t="s">
        <v>84</v>
      </c>
      <c r="BK145" s="148">
        <f t="shared" ref="BK145:BK154" si="9">ROUND(I145*H145,2)</f>
        <v>39.07</v>
      </c>
      <c r="BL145" s="13" t="s">
        <v>248</v>
      </c>
      <c r="BM145" s="147" t="s">
        <v>249</v>
      </c>
    </row>
    <row r="146" spans="2:65" s="1" customFormat="1" ht="16.5" customHeight="1">
      <c r="B146" s="135"/>
      <c r="C146" s="149" t="s">
        <v>250</v>
      </c>
      <c r="D146" s="149" t="s">
        <v>218</v>
      </c>
      <c r="E146" s="150" t="s">
        <v>251</v>
      </c>
      <c r="F146" s="151" t="s">
        <v>252</v>
      </c>
      <c r="G146" s="152" t="s">
        <v>215</v>
      </c>
      <c r="H146" s="153">
        <v>0.17399999999999999</v>
      </c>
      <c r="I146" s="154">
        <v>19.55</v>
      </c>
      <c r="J146" s="154">
        <f t="shared" si="0"/>
        <v>3.4</v>
      </c>
      <c r="K146" s="155"/>
      <c r="L146" s="156"/>
      <c r="M146" s="157" t="s">
        <v>1</v>
      </c>
      <c r="N146" s="158" t="s">
        <v>37</v>
      </c>
      <c r="O146" s="145">
        <v>0</v>
      </c>
      <c r="P146" s="145">
        <f t="shared" si="1"/>
        <v>0</v>
      </c>
      <c r="Q146" s="145">
        <v>7.5000000000000002E-4</v>
      </c>
      <c r="R146" s="145">
        <f t="shared" si="2"/>
        <v>1.305E-4</v>
      </c>
      <c r="S146" s="145">
        <v>0</v>
      </c>
      <c r="T146" s="146">
        <f t="shared" si="3"/>
        <v>0</v>
      </c>
      <c r="AR146" s="147" t="s">
        <v>253</v>
      </c>
      <c r="AT146" s="147" t="s">
        <v>218</v>
      </c>
      <c r="AU146" s="147" t="s">
        <v>84</v>
      </c>
      <c r="AY146" s="13" t="s">
        <v>209</v>
      </c>
      <c r="BE146" s="148">
        <f t="shared" si="4"/>
        <v>0</v>
      </c>
      <c r="BF146" s="148">
        <f t="shared" si="5"/>
        <v>3.4</v>
      </c>
      <c r="BG146" s="148">
        <f t="shared" si="6"/>
        <v>0</v>
      </c>
      <c r="BH146" s="148">
        <f t="shared" si="7"/>
        <v>0</v>
      </c>
      <c r="BI146" s="148">
        <f t="shared" si="8"/>
        <v>0</v>
      </c>
      <c r="BJ146" s="13" t="s">
        <v>84</v>
      </c>
      <c r="BK146" s="148">
        <f t="shared" si="9"/>
        <v>3.4</v>
      </c>
      <c r="BL146" s="13" t="s">
        <v>248</v>
      </c>
      <c r="BM146" s="147" t="s">
        <v>254</v>
      </c>
    </row>
    <row r="147" spans="2:65" s="1" customFormat="1" ht="21.75" customHeight="1">
      <c r="B147" s="135"/>
      <c r="C147" s="149" t="s">
        <v>221</v>
      </c>
      <c r="D147" s="149" t="s">
        <v>218</v>
      </c>
      <c r="E147" s="150" t="s">
        <v>255</v>
      </c>
      <c r="F147" s="151" t="s">
        <v>256</v>
      </c>
      <c r="G147" s="152" t="s">
        <v>257</v>
      </c>
      <c r="H147" s="153">
        <v>3.5000000000000003E-2</v>
      </c>
      <c r="I147" s="154">
        <v>16.07</v>
      </c>
      <c r="J147" s="154">
        <f t="shared" si="0"/>
        <v>0.56000000000000005</v>
      </c>
      <c r="K147" s="155"/>
      <c r="L147" s="156"/>
      <c r="M147" s="157" t="s">
        <v>1</v>
      </c>
      <c r="N147" s="158" t="s">
        <v>37</v>
      </c>
      <c r="O147" s="145">
        <v>0</v>
      </c>
      <c r="P147" s="145">
        <f t="shared" si="1"/>
        <v>0</v>
      </c>
      <c r="Q147" s="145">
        <v>1E-3</v>
      </c>
      <c r="R147" s="145">
        <f t="shared" si="2"/>
        <v>3.5000000000000004E-5</v>
      </c>
      <c r="S147" s="145">
        <v>0</v>
      </c>
      <c r="T147" s="146">
        <f t="shared" si="3"/>
        <v>0</v>
      </c>
      <c r="AR147" s="147" t="s">
        <v>253</v>
      </c>
      <c r="AT147" s="147" t="s">
        <v>218</v>
      </c>
      <c r="AU147" s="147" t="s">
        <v>84</v>
      </c>
      <c r="AY147" s="13" t="s">
        <v>209</v>
      </c>
      <c r="BE147" s="148">
        <f t="shared" si="4"/>
        <v>0</v>
      </c>
      <c r="BF147" s="148">
        <f t="shared" si="5"/>
        <v>0.56000000000000005</v>
      </c>
      <c r="BG147" s="148">
        <f t="shared" si="6"/>
        <v>0</v>
      </c>
      <c r="BH147" s="148">
        <f t="shared" si="7"/>
        <v>0</v>
      </c>
      <c r="BI147" s="148">
        <f t="shared" si="8"/>
        <v>0</v>
      </c>
      <c r="BJ147" s="13" t="s">
        <v>84</v>
      </c>
      <c r="BK147" s="148">
        <f t="shared" si="9"/>
        <v>0.56000000000000005</v>
      </c>
      <c r="BL147" s="13" t="s">
        <v>248</v>
      </c>
      <c r="BM147" s="147" t="s">
        <v>258</v>
      </c>
    </row>
    <row r="148" spans="2:65" s="1" customFormat="1" ht="16.5" customHeight="1">
      <c r="B148" s="135"/>
      <c r="C148" s="149" t="s">
        <v>229</v>
      </c>
      <c r="D148" s="149" t="s">
        <v>218</v>
      </c>
      <c r="E148" s="150" t="s">
        <v>259</v>
      </c>
      <c r="F148" s="151" t="s">
        <v>260</v>
      </c>
      <c r="G148" s="152" t="s">
        <v>215</v>
      </c>
      <c r="H148" s="153">
        <v>3.0270000000000001</v>
      </c>
      <c r="I148" s="154">
        <v>8.23</v>
      </c>
      <c r="J148" s="154">
        <f t="shared" si="0"/>
        <v>24.91</v>
      </c>
      <c r="K148" s="155"/>
      <c r="L148" s="156"/>
      <c r="M148" s="157" t="s">
        <v>1</v>
      </c>
      <c r="N148" s="158" t="s">
        <v>37</v>
      </c>
      <c r="O148" s="145">
        <v>0</v>
      </c>
      <c r="P148" s="145">
        <f t="shared" si="1"/>
        <v>0</v>
      </c>
      <c r="Q148" s="145">
        <v>5.0000000000000001E-4</v>
      </c>
      <c r="R148" s="145">
        <f t="shared" si="2"/>
        <v>1.5135000000000001E-3</v>
      </c>
      <c r="S148" s="145">
        <v>0</v>
      </c>
      <c r="T148" s="146">
        <f t="shared" si="3"/>
        <v>0</v>
      </c>
      <c r="AR148" s="147" t="s">
        <v>253</v>
      </c>
      <c r="AT148" s="147" t="s">
        <v>218</v>
      </c>
      <c r="AU148" s="147" t="s">
        <v>84</v>
      </c>
      <c r="AY148" s="13" t="s">
        <v>209</v>
      </c>
      <c r="BE148" s="148">
        <f t="shared" si="4"/>
        <v>0</v>
      </c>
      <c r="BF148" s="148">
        <f t="shared" si="5"/>
        <v>24.91</v>
      </c>
      <c r="BG148" s="148">
        <f t="shared" si="6"/>
        <v>0</v>
      </c>
      <c r="BH148" s="148">
        <f t="shared" si="7"/>
        <v>0</v>
      </c>
      <c r="BI148" s="148">
        <f t="shared" si="8"/>
        <v>0</v>
      </c>
      <c r="BJ148" s="13" t="s">
        <v>84</v>
      </c>
      <c r="BK148" s="148">
        <f t="shared" si="9"/>
        <v>24.91</v>
      </c>
      <c r="BL148" s="13" t="s">
        <v>248</v>
      </c>
      <c r="BM148" s="147" t="s">
        <v>261</v>
      </c>
    </row>
    <row r="149" spans="2:65" s="1" customFormat="1" ht="24.2" customHeight="1">
      <c r="B149" s="135"/>
      <c r="C149" s="149" t="s">
        <v>262</v>
      </c>
      <c r="D149" s="149" t="s">
        <v>218</v>
      </c>
      <c r="E149" s="150" t="s">
        <v>263</v>
      </c>
      <c r="F149" s="151" t="s">
        <v>264</v>
      </c>
      <c r="G149" s="152" t="s">
        <v>233</v>
      </c>
      <c r="H149" s="153">
        <v>4.9980000000000002</v>
      </c>
      <c r="I149" s="154">
        <v>8.76</v>
      </c>
      <c r="J149" s="154">
        <f t="shared" si="0"/>
        <v>43.78</v>
      </c>
      <c r="K149" s="155"/>
      <c r="L149" s="156"/>
      <c r="M149" s="157" t="s">
        <v>1</v>
      </c>
      <c r="N149" s="158" t="s">
        <v>37</v>
      </c>
      <c r="O149" s="145">
        <v>0</v>
      </c>
      <c r="P149" s="145">
        <f t="shared" si="1"/>
        <v>0</v>
      </c>
      <c r="Q149" s="145">
        <v>1.9E-3</v>
      </c>
      <c r="R149" s="145">
        <f t="shared" si="2"/>
        <v>9.4961999999999998E-3</v>
      </c>
      <c r="S149" s="145">
        <v>0</v>
      </c>
      <c r="T149" s="146">
        <f t="shared" si="3"/>
        <v>0</v>
      </c>
      <c r="AR149" s="147" t="s">
        <v>253</v>
      </c>
      <c r="AT149" s="147" t="s">
        <v>218</v>
      </c>
      <c r="AU149" s="147" t="s">
        <v>84</v>
      </c>
      <c r="AY149" s="13" t="s">
        <v>209</v>
      </c>
      <c r="BE149" s="148">
        <f t="shared" si="4"/>
        <v>0</v>
      </c>
      <c r="BF149" s="148">
        <f t="shared" si="5"/>
        <v>43.78</v>
      </c>
      <c r="BG149" s="148">
        <f t="shared" si="6"/>
        <v>0</v>
      </c>
      <c r="BH149" s="148">
        <f t="shared" si="7"/>
        <v>0</v>
      </c>
      <c r="BI149" s="148">
        <f t="shared" si="8"/>
        <v>0</v>
      </c>
      <c r="BJ149" s="13" t="s">
        <v>84</v>
      </c>
      <c r="BK149" s="148">
        <f t="shared" si="9"/>
        <v>43.78</v>
      </c>
      <c r="BL149" s="13" t="s">
        <v>248</v>
      </c>
      <c r="BM149" s="147" t="s">
        <v>265</v>
      </c>
    </row>
    <row r="150" spans="2:65" s="1" customFormat="1" ht="24.2" customHeight="1">
      <c r="B150" s="135"/>
      <c r="C150" s="136" t="s">
        <v>266</v>
      </c>
      <c r="D150" s="136" t="s">
        <v>212</v>
      </c>
      <c r="E150" s="137" t="s">
        <v>267</v>
      </c>
      <c r="F150" s="138" t="s">
        <v>268</v>
      </c>
      <c r="G150" s="139" t="s">
        <v>233</v>
      </c>
      <c r="H150" s="140">
        <v>4.3460000000000001</v>
      </c>
      <c r="I150" s="141">
        <v>0.78</v>
      </c>
      <c r="J150" s="141">
        <f t="shared" si="0"/>
        <v>3.39</v>
      </c>
      <c r="K150" s="142"/>
      <c r="L150" s="25"/>
      <c r="M150" s="143" t="s">
        <v>1</v>
      </c>
      <c r="N150" s="144" t="s">
        <v>37</v>
      </c>
      <c r="O150" s="145">
        <v>2.8000000000000001E-2</v>
      </c>
      <c r="P150" s="145">
        <f t="shared" si="1"/>
        <v>0.121688</v>
      </c>
      <c r="Q150" s="145">
        <v>0</v>
      </c>
      <c r="R150" s="145">
        <f t="shared" si="2"/>
        <v>0</v>
      </c>
      <c r="S150" s="145">
        <v>0</v>
      </c>
      <c r="T150" s="146">
        <f t="shared" si="3"/>
        <v>0</v>
      </c>
      <c r="AR150" s="147" t="s">
        <v>248</v>
      </c>
      <c r="AT150" s="147" t="s">
        <v>212</v>
      </c>
      <c r="AU150" s="147" t="s">
        <v>84</v>
      </c>
      <c r="AY150" s="13" t="s">
        <v>209</v>
      </c>
      <c r="BE150" s="148">
        <f t="shared" si="4"/>
        <v>0</v>
      </c>
      <c r="BF150" s="148">
        <f t="shared" si="5"/>
        <v>3.39</v>
      </c>
      <c r="BG150" s="148">
        <f t="shared" si="6"/>
        <v>0</v>
      </c>
      <c r="BH150" s="148">
        <f t="shared" si="7"/>
        <v>0</v>
      </c>
      <c r="BI150" s="148">
        <f t="shared" si="8"/>
        <v>0</v>
      </c>
      <c r="BJ150" s="13" t="s">
        <v>84</v>
      </c>
      <c r="BK150" s="148">
        <f t="shared" si="9"/>
        <v>3.39</v>
      </c>
      <c r="BL150" s="13" t="s">
        <v>248</v>
      </c>
      <c r="BM150" s="147" t="s">
        <v>269</v>
      </c>
    </row>
    <row r="151" spans="2:65" s="1" customFormat="1" ht="16.5" customHeight="1">
      <c r="B151" s="135"/>
      <c r="C151" s="149" t="s">
        <v>75</v>
      </c>
      <c r="D151" s="149" t="s">
        <v>218</v>
      </c>
      <c r="E151" s="150" t="s">
        <v>270</v>
      </c>
      <c r="F151" s="151" t="s">
        <v>271</v>
      </c>
      <c r="G151" s="152" t="s">
        <v>233</v>
      </c>
      <c r="H151" s="153">
        <v>4.9980000000000002</v>
      </c>
      <c r="I151" s="154">
        <v>1.43</v>
      </c>
      <c r="J151" s="154">
        <f t="shared" si="0"/>
        <v>7.15</v>
      </c>
      <c r="K151" s="155"/>
      <c r="L151" s="156"/>
      <c r="M151" s="157" t="s">
        <v>1</v>
      </c>
      <c r="N151" s="158" t="s">
        <v>37</v>
      </c>
      <c r="O151" s="145">
        <v>0</v>
      </c>
      <c r="P151" s="145">
        <f t="shared" si="1"/>
        <v>0</v>
      </c>
      <c r="Q151" s="145">
        <v>2.9999999999999997E-4</v>
      </c>
      <c r="R151" s="145">
        <f t="shared" si="2"/>
        <v>1.4993999999999999E-3</v>
      </c>
      <c r="S151" s="145">
        <v>0</v>
      </c>
      <c r="T151" s="146">
        <f t="shared" si="3"/>
        <v>0</v>
      </c>
      <c r="AR151" s="147" t="s">
        <v>253</v>
      </c>
      <c r="AT151" s="147" t="s">
        <v>218</v>
      </c>
      <c r="AU151" s="147" t="s">
        <v>84</v>
      </c>
      <c r="AY151" s="13" t="s">
        <v>209</v>
      </c>
      <c r="BE151" s="148">
        <f t="shared" si="4"/>
        <v>0</v>
      </c>
      <c r="BF151" s="148">
        <f t="shared" si="5"/>
        <v>7.15</v>
      </c>
      <c r="BG151" s="148">
        <f t="shared" si="6"/>
        <v>0</v>
      </c>
      <c r="BH151" s="148">
        <f t="shared" si="7"/>
        <v>0</v>
      </c>
      <c r="BI151" s="148">
        <f t="shared" si="8"/>
        <v>0</v>
      </c>
      <c r="BJ151" s="13" t="s">
        <v>84</v>
      </c>
      <c r="BK151" s="148">
        <f t="shared" si="9"/>
        <v>7.15</v>
      </c>
      <c r="BL151" s="13" t="s">
        <v>248</v>
      </c>
      <c r="BM151" s="147" t="s">
        <v>272</v>
      </c>
    </row>
    <row r="152" spans="2:65" s="1" customFormat="1" ht="24.2" customHeight="1">
      <c r="B152" s="135"/>
      <c r="C152" s="136" t="s">
        <v>273</v>
      </c>
      <c r="D152" s="136" t="s">
        <v>212</v>
      </c>
      <c r="E152" s="137" t="s">
        <v>274</v>
      </c>
      <c r="F152" s="138" t="s">
        <v>275</v>
      </c>
      <c r="G152" s="139" t="s">
        <v>276</v>
      </c>
      <c r="H152" s="140">
        <v>5.44</v>
      </c>
      <c r="I152" s="141">
        <v>7.17</v>
      </c>
      <c r="J152" s="141">
        <f t="shared" si="0"/>
        <v>39</v>
      </c>
      <c r="K152" s="142"/>
      <c r="L152" s="25"/>
      <c r="M152" s="143" t="s">
        <v>1</v>
      </c>
      <c r="N152" s="144" t="s">
        <v>37</v>
      </c>
      <c r="O152" s="145">
        <v>0.17799999999999999</v>
      </c>
      <c r="P152" s="145">
        <f t="shared" si="1"/>
        <v>0.96832000000000007</v>
      </c>
      <c r="Q152" s="145">
        <v>8.4999999999999995E-4</v>
      </c>
      <c r="R152" s="145">
        <f t="shared" si="2"/>
        <v>4.6240000000000005E-3</v>
      </c>
      <c r="S152" s="145">
        <v>0</v>
      </c>
      <c r="T152" s="146">
        <f t="shared" si="3"/>
        <v>0</v>
      </c>
      <c r="AR152" s="147" t="s">
        <v>248</v>
      </c>
      <c r="AT152" s="147" t="s">
        <v>212</v>
      </c>
      <c r="AU152" s="147" t="s">
        <v>84</v>
      </c>
      <c r="AY152" s="13" t="s">
        <v>209</v>
      </c>
      <c r="BE152" s="148">
        <f t="shared" si="4"/>
        <v>0</v>
      </c>
      <c r="BF152" s="148">
        <f t="shared" si="5"/>
        <v>39</v>
      </c>
      <c r="BG152" s="148">
        <f t="shared" si="6"/>
        <v>0</v>
      </c>
      <c r="BH152" s="148">
        <f t="shared" si="7"/>
        <v>0</v>
      </c>
      <c r="BI152" s="148">
        <f t="shared" si="8"/>
        <v>0</v>
      </c>
      <c r="BJ152" s="13" t="s">
        <v>84</v>
      </c>
      <c r="BK152" s="148">
        <f t="shared" si="9"/>
        <v>39</v>
      </c>
      <c r="BL152" s="13" t="s">
        <v>248</v>
      </c>
      <c r="BM152" s="147" t="s">
        <v>277</v>
      </c>
    </row>
    <row r="153" spans="2:65" s="1" customFormat="1" ht="33" customHeight="1">
      <c r="B153" s="135"/>
      <c r="C153" s="149" t="s">
        <v>278</v>
      </c>
      <c r="D153" s="149" t="s">
        <v>218</v>
      </c>
      <c r="E153" s="150" t="s">
        <v>279</v>
      </c>
      <c r="F153" s="151" t="s">
        <v>280</v>
      </c>
      <c r="G153" s="152" t="s">
        <v>276</v>
      </c>
      <c r="H153" s="153">
        <v>5.5490000000000004</v>
      </c>
      <c r="I153" s="154">
        <v>14.54</v>
      </c>
      <c r="J153" s="154">
        <f t="shared" si="0"/>
        <v>80.680000000000007</v>
      </c>
      <c r="K153" s="155"/>
      <c r="L153" s="156"/>
      <c r="M153" s="157" t="s">
        <v>1</v>
      </c>
      <c r="N153" s="158" t="s">
        <v>37</v>
      </c>
      <c r="O153" s="145">
        <v>0</v>
      </c>
      <c r="P153" s="145">
        <f t="shared" si="1"/>
        <v>0</v>
      </c>
      <c r="Q153" s="145">
        <v>4.2000000000000002E-4</v>
      </c>
      <c r="R153" s="145">
        <f t="shared" si="2"/>
        <v>2.3305800000000001E-3</v>
      </c>
      <c r="S153" s="145">
        <v>0</v>
      </c>
      <c r="T153" s="146">
        <f t="shared" si="3"/>
        <v>0</v>
      </c>
      <c r="AR153" s="147" t="s">
        <v>253</v>
      </c>
      <c r="AT153" s="147" t="s">
        <v>218</v>
      </c>
      <c r="AU153" s="147" t="s">
        <v>84</v>
      </c>
      <c r="AY153" s="13" t="s">
        <v>209</v>
      </c>
      <c r="BE153" s="148">
        <f t="shared" si="4"/>
        <v>0</v>
      </c>
      <c r="BF153" s="148">
        <f t="shared" si="5"/>
        <v>80.680000000000007</v>
      </c>
      <c r="BG153" s="148">
        <f t="shared" si="6"/>
        <v>0</v>
      </c>
      <c r="BH153" s="148">
        <f t="shared" si="7"/>
        <v>0</v>
      </c>
      <c r="BI153" s="148">
        <f t="shared" si="8"/>
        <v>0</v>
      </c>
      <c r="BJ153" s="13" t="s">
        <v>84</v>
      </c>
      <c r="BK153" s="148">
        <f t="shared" si="9"/>
        <v>80.680000000000007</v>
      </c>
      <c r="BL153" s="13" t="s">
        <v>248</v>
      </c>
      <c r="BM153" s="147" t="s">
        <v>281</v>
      </c>
    </row>
    <row r="154" spans="2:65" s="1" customFormat="1" ht="24.2" customHeight="1">
      <c r="B154" s="135"/>
      <c r="C154" s="136" t="s">
        <v>282</v>
      </c>
      <c r="D154" s="136" t="s">
        <v>212</v>
      </c>
      <c r="E154" s="137" t="s">
        <v>283</v>
      </c>
      <c r="F154" s="138" t="s">
        <v>284</v>
      </c>
      <c r="G154" s="139" t="s">
        <v>233</v>
      </c>
      <c r="H154" s="140">
        <v>1.85</v>
      </c>
      <c r="I154" s="141">
        <v>74.239999999999995</v>
      </c>
      <c r="J154" s="141">
        <f t="shared" si="0"/>
        <v>137.34</v>
      </c>
      <c r="K154" s="142"/>
      <c r="L154" s="25"/>
      <c r="M154" s="143" t="s">
        <v>1</v>
      </c>
      <c r="N154" s="144" t="s">
        <v>37</v>
      </c>
      <c r="O154" s="145">
        <v>0.54400000000000004</v>
      </c>
      <c r="P154" s="145">
        <f t="shared" si="1"/>
        <v>1.0064000000000002</v>
      </c>
      <c r="Q154" s="145">
        <v>6.386E-2</v>
      </c>
      <c r="R154" s="145">
        <f t="shared" si="2"/>
        <v>0.11814100000000001</v>
      </c>
      <c r="S154" s="145">
        <v>0</v>
      </c>
      <c r="T154" s="146">
        <f t="shared" si="3"/>
        <v>0</v>
      </c>
      <c r="AR154" s="147" t="s">
        <v>248</v>
      </c>
      <c r="AT154" s="147" t="s">
        <v>212</v>
      </c>
      <c r="AU154" s="147" t="s">
        <v>84</v>
      </c>
      <c r="AY154" s="13" t="s">
        <v>209</v>
      </c>
      <c r="BE154" s="148">
        <f t="shared" si="4"/>
        <v>0</v>
      </c>
      <c r="BF154" s="148">
        <f t="shared" si="5"/>
        <v>137.34</v>
      </c>
      <c r="BG154" s="148">
        <f t="shared" si="6"/>
        <v>0</v>
      </c>
      <c r="BH154" s="148">
        <f t="shared" si="7"/>
        <v>0</v>
      </c>
      <c r="BI154" s="148">
        <f t="shared" si="8"/>
        <v>0</v>
      </c>
      <c r="BJ154" s="13" t="s">
        <v>84</v>
      </c>
      <c r="BK154" s="148">
        <f t="shared" si="9"/>
        <v>137.34</v>
      </c>
      <c r="BL154" s="13" t="s">
        <v>248</v>
      </c>
      <c r="BM154" s="147" t="s">
        <v>285</v>
      </c>
    </row>
    <row r="155" spans="2:65" s="1" customFormat="1" ht="107.25">
      <c r="B155" s="25"/>
      <c r="D155" s="159" t="s">
        <v>286</v>
      </c>
      <c r="F155" s="160" t="s">
        <v>287</v>
      </c>
      <c r="L155" s="25"/>
      <c r="M155" s="161"/>
      <c r="T155" s="52"/>
      <c r="AT155" s="13" t="s">
        <v>286</v>
      </c>
      <c r="AU155" s="13" t="s">
        <v>84</v>
      </c>
    </row>
    <row r="156" spans="2:65" s="1" customFormat="1" ht="24.2" customHeight="1">
      <c r="B156" s="135"/>
      <c r="C156" s="136" t="s">
        <v>248</v>
      </c>
      <c r="D156" s="136" t="s">
        <v>212</v>
      </c>
      <c r="E156" s="137" t="s">
        <v>288</v>
      </c>
      <c r="F156" s="138" t="s">
        <v>289</v>
      </c>
      <c r="G156" s="139" t="s">
        <v>240</v>
      </c>
      <c r="H156" s="140">
        <v>0.13800000000000001</v>
      </c>
      <c r="I156" s="141">
        <v>36.9</v>
      </c>
      <c r="J156" s="141">
        <f>ROUND(I156*H156,2)</f>
        <v>5.09</v>
      </c>
      <c r="K156" s="142"/>
      <c r="L156" s="25"/>
      <c r="M156" s="143" t="s">
        <v>1</v>
      </c>
      <c r="N156" s="144" t="s">
        <v>37</v>
      </c>
      <c r="O156" s="145">
        <v>1.2470000000000001</v>
      </c>
      <c r="P156" s="145">
        <f>O156*H156</f>
        <v>0.17208600000000002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AR156" s="147" t="s">
        <v>248</v>
      </c>
      <c r="AT156" s="147" t="s">
        <v>212</v>
      </c>
      <c r="AU156" s="147" t="s">
        <v>84</v>
      </c>
      <c r="AY156" s="13" t="s">
        <v>209</v>
      </c>
      <c r="BE156" s="148">
        <f>IF(N156="základná",J156,0)</f>
        <v>0</v>
      </c>
      <c r="BF156" s="148">
        <f>IF(N156="znížená",J156,0)</f>
        <v>5.09</v>
      </c>
      <c r="BG156" s="148">
        <f>IF(N156="zákl. prenesená",J156,0)</f>
        <v>0</v>
      </c>
      <c r="BH156" s="148">
        <f>IF(N156="zníž. prenesená",J156,0)</f>
        <v>0</v>
      </c>
      <c r="BI156" s="148">
        <f>IF(N156="nulová",J156,0)</f>
        <v>0</v>
      </c>
      <c r="BJ156" s="13" t="s">
        <v>84</v>
      </c>
      <c r="BK156" s="148">
        <f>ROUND(I156*H156,2)</f>
        <v>5.09</v>
      </c>
      <c r="BL156" s="13" t="s">
        <v>248</v>
      </c>
      <c r="BM156" s="147" t="s">
        <v>290</v>
      </c>
    </row>
    <row r="157" spans="2:65" s="11" customFormat="1" ht="22.9" customHeight="1">
      <c r="B157" s="124"/>
      <c r="D157" s="125" t="s">
        <v>70</v>
      </c>
      <c r="E157" s="133" t="s">
        <v>291</v>
      </c>
      <c r="F157" s="133" t="s">
        <v>292</v>
      </c>
      <c r="J157" s="134">
        <f>BK157</f>
        <v>579.52</v>
      </c>
      <c r="L157" s="124"/>
      <c r="M157" s="128"/>
      <c r="P157" s="129">
        <f>SUM(P158:P170)</f>
        <v>6.2618249999999991</v>
      </c>
      <c r="R157" s="129">
        <f>SUM(R158:R170)</f>
        <v>0.21177241000000002</v>
      </c>
      <c r="T157" s="130">
        <f>SUM(T158:T170)</f>
        <v>0</v>
      </c>
      <c r="AR157" s="125" t="s">
        <v>84</v>
      </c>
      <c r="AT157" s="131" t="s">
        <v>70</v>
      </c>
      <c r="AU157" s="131" t="s">
        <v>78</v>
      </c>
      <c r="AY157" s="125" t="s">
        <v>209</v>
      </c>
      <c r="BK157" s="132">
        <f>SUM(BK158:BK170)</f>
        <v>579.52</v>
      </c>
    </row>
    <row r="158" spans="2:65" s="1" customFormat="1" ht="24.2" customHeight="1">
      <c r="B158" s="135"/>
      <c r="C158" s="136" t="s">
        <v>293</v>
      </c>
      <c r="D158" s="136" t="s">
        <v>212</v>
      </c>
      <c r="E158" s="137" t="s">
        <v>294</v>
      </c>
      <c r="F158" s="138" t="s">
        <v>295</v>
      </c>
      <c r="G158" s="139" t="s">
        <v>233</v>
      </c>
      <c r="H158" s="140">
        <v>1.5489999999999999</v>
      </c>
      <c r="I158" s="141">
        <v>18.739999999999998</v>
      </c>
      <c r="J158" s="141">
        <f t="shared" ref="J158:J170" si="10">ROUND(I158*H158,2)</f>
        <v>29.03</v>
      </c>
      <c r="K158" s="142"/>
      <c r="L158" s="25"/>
      <c r="M158" s="143" t="s">
        <v>1</v>
      </c>
      <c r="N158" s="144" t="s">
        <v>37</v>
      </c>
      <c r="O158" s="145">
        <v>0.754</v>
      </c>
      <c r="P158" s="145">
        <f t="shared" ref="P158:P170" si="11">O158*H158</f>
        <v>1.1679459999999999</v>
      </c>
      <c r="Q158" s="145">
        <v>2.4199999999999998E-3</v>
      </c>
      <c r="R158" s="145">
        <f t="shared" ref="R158:R170" si="12">Q158*H158</f>
        <v>3.7485799999999996E-3</v>
      </c>
      <c r="S158" s="145">
        <v>0</v>
      </c>
      <c r="T158" s="146">
        <f t="shared" ref="T158:T170" si="13">S158*H158</f>
        <v>0</v>
      </c>
      <c r="AR158" s="147" t="s">
        <v>248</v>
      </c>
      <c r="AT158" s="147" t="s">
        <v>212</v>
      </c>
      <c r="AU158" s="147" t="s">
        <v>84</v>
      </c>
      <c r="AY158" s="13" t="s">
        <v>209</v>
      </c>
      <c r="BE158" s="148">
        <f t="shared" ref="BE158:BE170" si="14">IF(N158="základná",J158,0)</f>
        <v>0</v>
      </c>
      <c r="BF158" s="148">
        <f t="shared" ref="BF158:BF170" si="15">IF(N158="znížená",J158,0)</f>
        <v>29.03</v>
      </c>
      <c r="BG158" s="148">
        <f t="shared" ref="BG158:BG170" si="16">IF(N158="zákl. prenesená",J158,0)</f>
        <v>0</v>
      </c>
      <c r="BH158" s="148">
        <f t="shared" ref="BH158:BH170" si="17">IF(N158="zníž. prenesená",J158,0)</f>
        <v>0</v>
      </c>
      <c r="BI158" s="148">
        <f t="shared" ref="BI158:BI170" si="18">IF(N158="nulová",J158,0)</f>
        <v>0</v>
      </c>
      <c r="BJ158" s="13" t="s">
        <v>84</v>
      </c>
      <c r="BK158" s="148">
        <f t="shared" ref="BK158:BK170" si="19">ROUND(I158*H158,2)</f>
        <v>29.03</v>
      </c>
      <c r="BL158" s="13" t="s">
        <v>248</v>
      </c>
      <c r="BM158" s="147" t="s">
        <v>296</v>
      </c>
    </row>
    <row r="159" spans="2:65" s="1" customFormat="1" ht="16.5" customHeight="1">
      <c r="B159" s="135"/>
      <c r="C159" s="149" t="s">
        <v>297</v>
      </c>
      <c r="D159" s="149" t="s">
        <v>218</v>
      </c>
      <c r="E159" s="150" t="s">
        <v>298</v>
      </c>
      <c r="F159" s="151" t="s">
        <v>299</v>
      </c>
      <c r="G159" s="152" t="s">
        <v>227</v>
      </c>
      <c r="H159" s="153">
        <v>3.4000000000000002E-2</v>
      </c>
      <c r="I159" s="154">
        <v>1033.95</v>
      </c>
      <c r="J159" s="154">
        <f t="shared" si="10"/>
        <v>35.15</v>
      </c>
      <c r="K159" s="155"/>
      <c r="L159" s="156"/>
      <c r="M159" s="157" t="s">
        <v>1</v>
      </c>
      <c r="N159" s="158" t="s">
        <v>37</v>
      </c>
      <c r="O159" s="145">
        <v>0</v>
      </c>
      <c r="P159" s="145">
        <f t="shared" si="11"/>
        <v>0</v>
      </c>
      <c r="Q159" s="145">
        <v>0.54</v>
      </c>
      <c r="R159" s="145">
        <f t="shared" si="12"/>
        <v>1.8360000000000001E-2</v>
      </c>
      <c r="S159" s="145">
        <v>0</v>
      </c>
      <c r="T159" s="146">
        <f t="shared" si="13"/>
        <v>0</v>
      </c>
      <c r="AR159" s="147" t="s">
        <v>253</v>
      </c>
      <c r="AT159" s="147" t="s">
        <v>218</v>
      </c>
      <c r="AU159" s="147" t="s">
        <v>84</v>
      </c>
      <c r="AY159" s="13" t="s">
        <v>209</v>
      </c>
      <c r="BE159" s="148">
        <f t="shared" si="14"/>
        <v>0</v>
      </c>
      <c r="BF159" s="148">
        <f t="shared" si="15"/>
        <v>35.15</v>
      </c>
      <c r="BG159" s="148">
        <f t="shared" si="16"/>
        <v>0</v>
      </c>
      <c r="BH159" s="148">
        <f t="shared" si="17"/>
        <v>0</v>
      </c>
      <c r="BI159" s="148">
        <f t="shared" si="18"/>
        <v>0</v>
      </c>
      <c r="BJ159" s="13" t="s">
        <v>84</v>
      </c>
      <c r="BK159" s="148">
        <f t="shared" si="19"/>
        <v>35.15</v>
      </c>
      <c r="BL159" s="13" t="s">
        <v>248</v>
      </c>
      <c r="BM159" s="147" t="s">
        <v>300</v>
      </c>
    </row>
    <row r="160" spans="2:65" s="1" customFormat="1" ht="44.25" customHeight="1">
      <c r="B160" s="135"/>
      <c r="C160" s="136" t="s">
        <v>301</v>
      </c>
      <c r="D160" s="136" t="s">
        <v>212</v>
      </c>
      <c r="E160" s="137" t="s">
        <v>302</v>
      </c>
      <c r="F160" s="138" t="s">
        <v>303</v>
      </c>
      <c r="G160" s="139" t="s">
        <v>227</v>
      </c>
      <c r="H160" s="140">
        <v>3.4000000000000002E-2</v>
      </c>
      <c r="I160" s="141">
        <v>37.33</v>
      </c>
      <c r="J160" s="141">
        <f t="shared" si="10"/>
        <v>1.27</v>
      </c>
      <c r="K160" s="142"/>
      <c r="L160" s="25"/>
      <c r="M160" s="143" t="s">
        <v>1</v>
      </c>
      <c r="N160" s="144" t="s">
        <v>37</v>
      </c>
      <c r="O160" s="145">
        <v>0.01</v>
      </c>
      <c r="P160" s="145">
        <f t="shared" si="11"/>
        <v>3.4000000000000002E-4</v>
      </c>
      <c r="Q160" s="145">
        <v>2.2349999999999998E-2</v>
      </c>
      <c r="R160" s="145">
        <f t="shared" si="12"/>
        <v>7.5989999999999999E-4</v>
      </c>
      <c r="S160" s="145">
        <v>0</v>
      </c>
      <c r="T160" s="146">
        <f t="shared" si="13"/>
        <v>0</v>
      </c>
      <c r="AR160" s="147" t="s">
        <v>248</v>
      </c>
      <c r="AT160" s="147" t="s">
        <v>212</v>
      </c>
      <c r="AU160" s="147" t="s">
        <v>84</v>
      </c>
      <c r="AY160" s="13" t="s">
        <v>209</v>
      </c>
      <c r="BE160" s="148">
        <f t="shared" si="14"/>
        <v>0</v>
      </c>
      <c r="BF160" s="148">
        <f t="shared" si="15"/>
        <v>1.27</v>
      </c>
      <c r="BG160" s="148">
        <f t="shared" si="16"/>
        <v>0</v>
      </c>
      <c r="BH160" s="148">
        <f t="shared" si="17"/>
        <v>0</v>
      </c>
      <c r="BI160" s="148">
        <f t="shared" si="18"/>
        <v>0</v>
      </c>
      <c r="BJ160" s="13" t="s">
        <v>84</v>
      </c>
      <c r="BK160" s="148">
        <f t="shared" si="19"/>
        <v>1.27</v>
      </c>
      <c r="BL160" s="13" t="s">
        <v>248</v>
      </c>
      <c r="BM160" s="147" t="s">
        <v>304</v>
      </c>
    </row>
    <row r="161" spans="2:65" s="1" customFormat="1" ht="24.2" customHeight="1">
      <c r="B161" s="135"/>
      <c r="C161" s="136" t="s">
        <v>7</v>
      </c>
      <c r="D161" s="136" t="s">
        <v>212</v>
      </c>
      <c r="E161" s="137" t="s">
        <v>305</v>
      </c>
      <c r="F161" s="138" t="s">
        <v>306</v>
      </c>
      <c r="G161" s="139" t="s">
        <v>276</v>
      </c>
      <c r="H161" s="140">
        <v>6.64</v>
      </c>
      <c r="I161" s="141">
        <v>11.94</v>
      </c>
      <c r="J161" s="141">
        <f t="shared" si="10"/>
        <v>79.28</v>
      </c>
      <c r="K161" s="142"/>
      <c r="L161" s="25"/>
      <c r="M161" s="143" t="s">
        <v>1</v>
      </c>
      <c r="N161" s="144" t="s">
        <v>37</v>
      </c>
      <c r="O161" s="145">
        <v>0.435</v>
      </c>
      <c r="P161" s="145">
        <f t="shared" si="11"/>
        <v>2.8883999999999999</v>
      </c>
      <c r="Q161" s="145">
        <v>2.1000000000000001E-4</v>
      </c>
      <c r="R161" s="145">
        <f t="shared" si="12"/>
        <v>1.3944000000000001E-3</v>
      </c>
      <c r="S161" s="145">
        <v>0</v>
      </c>
      <c r="T161" s="146">
        <f t="shared" si="13"/>
        <v>0</v>
      </c>
      <c r="AR161" s="147" t="s">
        <v>248</v>
      </c>
      <c r="AT161" s="147" t="s">
        <v>212</v>
      </c>
      <c r="AU161" s="147" t="s">
        <v>84</v>
      </c>
      <c r="AY161" s="13" t="s">
        <v>209</v>
      </c>
      <c r="BE161" s="148">
        <f t="shared" si="14"/>
        <v>0</v>
      </c>
      <c r="BF161" s="148">
        <f t="shared" si="15"/>
        <v>79.28</v>
      </c>
      <c r="BG161" s="148">
        <f t="shared" si="16"/>
        <v>0</v>
      </c>
      <c r="BH161" s="148">
        <f t="shared" si="17"/>
        <v>0</v>
      </c>
      <c r="BI161" s="148">
        <f t="shared" si="18"/>
        <v>0</v>
      </c>
      <c r="BJ161" s="13" t="s">
        <v>84</v>
      </c>
      <c r="BK161" s="148">
        <f t="shared" si="19"/>
        <v>79.28</v>
      </c>
      <c r="BL161" s="13" t="s">
        <v>248</v>
      </c>
      <c r="BM161" s="147" t="s">
        <v>307</v>
      </c>
    </row>
    <row r="162" spans="2:65" s="1" customFormat="1" ht="16.5" customHeight="1">
      <c r="B162" s="135"/>
      <c r="C162" s="149" t="s">
        <v>308</v>
      </c>
      <c r="D162" s="149" t="s">
        <v>218</v>
      </c>
      <c r="E162" s="150" t="s">
        <v>309</v>
      </c>
      <c r="F162" s="151" t="s">
        <v>310</v>
      </c>
      <c r="G162" s="152" t="s">
        <v>227</v>
      </c>
      <c r="H162" s="153">
        <v>9.4E-2</v>
      </c>
      <c r="I162" s="154">
        <v>1210.95</v>
      </c>
      <c r="J162" s="154">
        <f t="shared" si="10"/>
        <v>113.83</v>
      </c>
      <c r="K162" s="155"/>
      <c r="L162" s="156"/>
      <c r="M162" s="157" t="s">
        <v>1</v>
      </c>
      <c r="N162" s="158" t="s">
        <v>37</v>
      </c>
      <c r="O162" s="145">
        <v>0</v>
      </c>
      <c r="P162" s="145">
        <f t="shared" si="11"/>
        <v>0</v>
      </c>
      <c r="Q162" s="145">
        <v>0.54</v>
      </c>
      <c r="R162" s="145">
        <f t="shared" si="12"/>
        <v>5.0760000000000007E-2</v>
      </c>
      <c r="S162" s="145">
        <v>0</v>
      </c>
      <c r="T162" s="146">
        <f t="shared" si="13"/>
        <v>0</v>
      </c>
      <c r="AR162" s="147" t="s">
        <v>253</v>
      </c>
      <c r="AT162" s="147" t="s">
        <v>218</v>
      </c>
      <c r="AU162" s="147" t="s">
        <v>84</v>
      </c>
      <c r="AY162" s="13" t="s">
        <v>209</v>
      </c>
      <c r="BE162" s="148">
        <f t="shared" si="14"/>
        <v>0</v>
      </c>
      <c r="BF162" s="148">
        <f t="shared" si="15"/>
        <v>113.83</v>
      </c>
      <c r="BG162" s="148">
        <f t="shared" si="16"/>
        <v>0</v>
      </c>
      <c r="BH162" s="148">
        <f t="shared" si="17"/>
        <v>0</v>
      </c>
      <c r="BI162" s="148">
        <f t="shared" si="18"/>
        <v>0</v>
      </c>
      <c r="BJ162" s="13" t="s">
        <v>84</v>
      </c>
      <c r="BK162" s="148">
        <f t="shared" si="19"/>
        <v>113.83</v>
      </c>
      <c r="BL162" s="13" t="s">
        <v>248</v>
      </c>
      <c r="BM162" s="147" t="s">
        <v>311</v>
      </c>
    </row>
    <row r="163" spans="2:65" s="1" customFormat="1" ht="24.2" customHeight="1">
      <c r="B163" s="135"/>
      <c r="C163" s="136" t="s">
        <v>312</v>
      </c>
      <c r="D163" s="136" t="s">
        <v>212</v>
      </c>
      <c r="E163" s="137" t="s">
        <v>313</v>
      </c>
      <c r="F163" s="138" t="s">
        <v>314</v>
      </c>
      <c r="G163" s="139" t="s">
        <v>227</v>
      </c>
      <c r="H163" s="140">
        <v>9.4E-2</v>
      </c>
      <c r="I163" s="141">
        <v>26.05</v>
      </c>
      <c r="J163" s="141">
        <f t="shared" si="10"/>
        <v>2.4500000000000002</v>
      </c>
      <c r="K163" s="142"/>
      <c r="L163" s="25"/>
      <c r="M163" s="143" t="s">
        <v>1</v>
      </c>
      <c r="N163" s="144" t="s">
        <v>37</v>
      </c>
      <c r="O163" s="145">
        <v>1.0999999999999999E-2</v>
      </c>
      <c r="P163" s="145">
        <f t="shared" si="11"/>
        <v>1.034E-3</v>
      </c>
      <c r="Q163" s="145">
        <v>2.5780000000000001E-2</v>
      </c>
      <c r="R163" s="145">
        <f t="shared" si="12"/>
        <v>2.4233200000000001E-3</v>
      </c>
      <c r="S163" s="145">
        <v>0</v>
      </c>
      <c r="T163" s="146">
        <f t="shared" si="13"/>
        <v>0</v>
      </c>
      <c r="AR163" s="147" t="s">
        <v>248</v>
      </c>
      <c r="AT163" s="147" t="s">
        <v>212</v>
      </c>
      <c r="AU163" s="147" t="s">
        <v>84</v>
      </c>
      <c r="AY163" s="13" t="s">
        <v>209</v>
      </c>
      <c r="BE163" s="148">
        <f t="shared" si="14"/>
        <v>0</v>
      </c>
      <c r="BF163" s="148">
        <f t="shared" si="15"/>
        <v>2.4500000000000002</v>
      </c>
      <c r="BG163" s="148">
        <f t="shared" si="16"/>
        <v>0</v>
      </c>
      <c r="BH163" s="148">
        <f t="shared" si="17"/>
        <v>0</v>
      </c>
      <c r="BI163" s="148">
        <f t="shared" si="18"/>
        <v>0</v>
      </c>
      <c r="BJ163" s="13" t="s">
        <v>84</v>
      </c>
      <c r="BK163" s="148">
        <f t="shared" si="19"/>
        <v>2.4500000000000002</v>
      </c>
      <c r="BL163" s="13" t="s">
        <v>248</v>
      </c>
      <c r="BM163" s="147" t="s">
        <v>315</v>
      </c>
    </row>
    <row r="164" spans="2:65" s="1" customFormat="1" ht="24.2" customHeight="1">
      <c r="B164" s="135"/>
      <c r="C164" s="136" t="s">
        <v>316</v>
      </c>
      <c r="D164" s="136" t="s">
        <v>212</v>
      </c>
      <c r="E164" s="137" t="s">
        <v>317</v>
      </c>
      <c r="F164" s="138" t="s">
        <v>318</v>
      </c>
      <c r="G164" s="139" t="s">
        <v>233</v>
      </c>
      <c r="H164" s="140">
        <v>3.0979999999999999</v>
      </c>
      <c r="I164" s="141">
        <v>24.95</v>
      </c>
      <c r="J164" s="141">
        <f t="shared" si="10"/>
        <v>77.3</v>
      </c>
      <c r="K164" s="142"/>
      <c r="L164" s="25"/>
      <c r="M164" s="143" t="s">
        <v>1</v>
      </c>
      <c r="N164" s="144" t="s">
        <v>37</v>
      </c>
      <c r="O164" s="145">
        <v>0.23</v>
      </c>
      <c r="P164" s="145">
        <f t="shared" si="11"/>
        <v>0.71253999999999995</v>
      </c>
      <c r="Q164" s="145">
        <v>1.226E-2</v>
      </c>
      <c r="R164" s="145">
        <f t="shared" si="12"/>
        <v>3.7981479999999998E-2</v>
      </c>
      <c r="S164" s="145">
        <v>0</v>
      </c>
      <c r="T164" s="146">
        <f t="shared" si="13"/>
        <v>0</v>
      </c>
      <c r="AR164" s="147" t="s">
        <v>248</v>
      </c>
      <c r="AT164" s="147" t="s">
        <v>212</v>
      </c>
      <c r="AU164" s="147" t="s">
        <v>84</v>
      </c>
      <c r="AY164" s="13" t="s">
        <v>209</v>
      </c>
      <c r="BE164" s="148">
        <f t="shared" si="14"/>
        <v>0</v>
      </c>
      <c r="BF164" s="148">
        <f t="shared" si="15"/>
        <v>77.3</v>
      </c>
      <c r="BG164" s="148">
        <f t="shared" si="16"/>
        <v>0</v>
      </c>
      <c r="BH164" s="148">
        <f t="shared" si="17"/>
        <v>0</v>
      </c>
      <c r="BI164" s="148">
        <f t="shared" si="18"/>
        <v>0</v>
      </c>
      <c r="BJ164" s="13" t="s">
        <v>84</v>
      </c>
      <c r="BK164" s="148">
        <f t="shared" si="19"/>
        <v>77.3</v>
      </c>
      <c r="BL164" s="13" t="s">
        <v>248</v>
      </c>
      <c r="BM164" s="147" t="s">
        <v>319</v>
      </c>
    </row>
    <row r="165" spans="2:65" s="1" customFormat="1" ht="16.5" customHeight="1">
      <c r="B165" s="135"/>
      <c r="C165" s="136" t="s">
        <v>320</v>
      </c>
      <c r="D165" s="136" t="s">
        <v>212</v>
      </c>
      <c r="E165" s="137" t="s">
        <v>321</v>
      </c>
      <c r="F165" s="138" t="s">
        <v>322</v>
      </c>
      <c r="G165" s="139" t="s">
        <v>233</v>
      </c>
      <c r="H165" s="140">
        <v>3.0979999999999999</v>
      </c>
      <c r="I165" s="141">
        <v>3.9</v>
      </c>
      <c r="J165" s="141">
        <f t="shared" si="10"/>
        <v>12.08</v>
      </c>
      <c r="K165" s="142"/>
      <c r="L165" s="25"/>
      <c r="M165" s="143" t="s">
        <v>1</v>
      </c>
      <c r="N165" s="144" t="s">
        <v>37</v>
      </c>
      <c r="O165" s="145">
        <v>0.14599999999999999</v>
      </c>
      <c r="P165" s="145">
        <f t="shared" si="11"/>
        <v>0.45230799999999993</v>
      </c>
      <c r="Q165" s="145">
        <v>0</v>
      </c>
      <c r="R165" s="145">
        <f t="shared" si="12"/>
        <v>0</v>
      </c>
      <c r="S165" s="145">
        <v>0</v>
      </c>
      <c r="T165" s="146">
        <f t="shared" si="13"/>
        <v>0</v>
      </c>
      <c r="AR165" s="147" t="s">
        <v>248</v>
      </c>
      <c r="AT165" s="147" t="s">
        <v>212</v>
      </c>
      <c r="AU165" s="147" t="s">
        <v>84</v>
      </c>
      <c r="AY165" s="13" t="s">
        <v>209</v>
      </c>
      <c r="BE165" s="148">
        <f t="shared" si="14"/>
        <v>0</v>
      </c>
      <c r="BF165" s="148">
        <f t="shared" si="15"/>
        <v>12.08</v>
      </c>
      <c r="BG165" s="148">
        <f t="shared" si="16"/>
        <v>0</v>
      </c>
      <c r="BH165" s="148">
        <f t="shared" si="17"/>
        <v>0</v>
      </c>
      <c r="BI165" s="148">
        <f t="shared" si="18"/>
        <v>0</v>
      </c>
      <c r="BJ165" s="13" t="s">
        <v>84</v>
      </c>
      <c r="BK165" s="148">
        <f t="shared" si="19"/>
        <v>12.08</v>
      </c>
      <c r="BL165" s="13" t="s">
        <v>248</v>
      </c>
      <c r="BM165" s="147" t="s">
        <v>323</v>
      </c>
    </row>
    <row r="166" spans="2:65" s="1" customFormat="1" ht="16.5" customHeight="1">
      <c r="B166" s="135"/>
      <c r="C166" s="149" t="s">
        <v>324</v>
      </c>
      <c r="D166" s="149" t="s">
        <v>218</v>
      </c>
      <c r="E166" s="150" t="s">
        <v>298</v>
      </c>
      <c r="F166" s="151" t="s">
        <v>299</v>
      </c>
      <c r="G166" s="152" t="s">
        <v>227</v>
      </c>
      <c r="H166" s="153">
        <v>0.10199999999999999</v>
      </c>
      <c r="I166" s="154">
        <v>1033.95</v>
      </c>
      <c r="J166" s="154">
        <f t="shared" si="10"/>
        <v>105.46</v>
      </c>
      <c r="K166" s="155"/>
      <c r="L166" s="156"/>
      <c r="M166" s="157" t="s">
        <v>1</v>
      </c>
      <c r="N166" s="158" t="s">
        <v>37</v>
      </c>
      <c r="O166" s="145">
        <v>0</v>
      </c>
      <c r="P166" s="145">
        <f t="shared" si="11"/>
        <v>0</v>
      </c>
      <c r="Q166" s="145">
        <v>0.54</v>
      </c>
      <c r="R166" s="145">
        <f t="shared" si="12"/>
        <v>5.5079999999999997E-2</v>
      </c>
      <c r="S166" s="145">
        <v>0</v>
      </c>
      <c r="T166" s="146">
        <f t="shared" si="13"/>
        <v>0</v>
      </c>
      <c r="AR166" s="147" t="s">
        <v>253</v>
      </c>
      <c r="AT166" s="147" t="s">
        <v>218</v>
      </c>
      <c r="AU166" s="147" t="s">
        <v>84</v>
      </c>
      <c r="AY166" s="13" t="s">
        <v>209</v>
      </c>
      <c r="BE166" s="148">
        <f t="shared" si="14"/>
        <v>0</v>
      </c>
      <c r="BF166" s="148">
        <f t="shared" si="15"/>
        <v>105.46</v>
      </c>
      <c r="BG166" s="148">
        <f t="shared" si="16"/>
        <v>0</v>
      </c>
      <c r="BH166" s="148">
        <f t="shared" si="17"/>
        <v>0</v>
      </c>
      <c r="BI166" s="148">
        <f t="shared" si="18"/>
        <v>0</v>
      </c>
      <c r="BJ166" s="13" t="s">
        <v>84</v>
      </c>
      <c r="BK166" s="148">
        <f t="shared" si="19"/>
        <v>105.46</v>
      </c>
      <c r="BL166" s="13" t="s">
        <v>248</v>
      </c>
      <c r="BM166" s="147" t="s">
        <v>325</v>
      </c>
    </row>
    <row r="167" spans="2:65" s="1" customFormat="1" ht="24.2" customHeight="1">
      <c r="B167" s="135"/>
      <c r="C167" s="136" t="s">
        <v>326</v>
      </c>
      <c r="D167" s="136" t="s">
        <v>212</v>
      </c>
      <c r="E167" s="137" t="s">
        <v>327</v>
      </c>
      <c r="F167" s="138" t="s">
        <v>328</v>
      </c>
      <c r="G167" s="139" t="s">
        <v>276</v>
      </c>
      <c r="H167" s="140">
        <v>5.28</v>
      </c>
      <c r="I167" s="141">
        <v>3.42</v>
      </c>
      <c r="J167" s="141">
        <f t="shared" si="10"/>
        <v>18.059999999999999</v>
      </c>
      <c r="K167" s="142"/>
      <c r="L167" s="25"/>
      <c r="M167" s="143" t="s">
        <v>1</v>
      </c>
      <c r="N167" s="144" t="s">
        <v>37</v>
      </c>
      <c r="O167" s="145">
        <v>0.128</v>
      </c>
      <c r="P167" s="145">
        <f t="shared" si="11"/>
        <v>0.67584</v>
      </c>
      <c r="Q167" s="145">
        <v>0</v>
      </c>
      <c r="R167" s="145">
        <f t="shared" si="12"/>
        <v>0</v>
      </c>
      <c r="S167" s="145">
        <v>0</v>
      </c>
      <c r="T167" s="146">
        <f t="shared" si="13"/>
        <v>0</v>
      </c>
      <c r="AR167" s="147" t="s">
        <v>248</v>
      </c>
      <c r="AT167" s="147" t="s">
        <v>212</v>
      </c>
      <c r="AU167" s="147" t="s">
        <v>84</v>
      </c>
      <c r="AY167" s="13" t="s">
        <v>209</v>
      </c>
      <c r="BE167" s="148">
        <f t="shared" si="14"/>
        <v>0</v>
      </c>
      <c r="BF167" s="148">
        <f t="shared" si="15"/>
        <v>18.059999999999999</v>
      </c>
      <c r="BG167" s="148">
        <f t="shared" si="16"/>
        <v>0</v>
      </c>
      <c r="BH167" s="148">
        <f t="shared" si="17"/>
        <v>0</v>
      </c>
      <c r="BI167" s="148">
        <f t="shared" si="18"/>
        <v>0</v>
      </c>
      <c r="BJ167" s="13" t="s">
        <v>84</v>
      </c>
      <c r="BK167" s="148">
        <f t="shared" si="19"/>
        <v>18.059999999999999</v>
      </c>
      <c r="BL167" s="13" t="s">
        <v>248</v>
      </c>
      <c r="BM167" s="147" t="s">
        <v>329</v>
      </c>
    </row>
    <row r="168" spans="2:65" s="1" customFormat="1" ht="16.5" customHeight="1">
      <c r="B168" s="135"/>
      <c r="C168" s="149" t="s">
        <v>330</v>
      </c>
      <c r="D168" s="149" t="s">
        <v>218</v>
      </c>
      <c r="E168" s="150" t="s">
        <v>309</v>
      </c>
      <c r="F168" s="151" t="s">
        <v>310</v>
      </c>
      <c r="G168" s="152" t="s">
        <v>227</v>
      </c>
      <c r="H168" s="153">
        <v>7.4999999999999997E-2</v>
      </c>
      <c r="I168" s="154">
        <v>1210.95</v>
      </c>
      <c r="J168" s="154">
        <f t="shared" si="10"/>
        <v>90.82</v>
      </c>
      <c r="K168" s="155"/>
      <c r="L168" s="156"/>
      <c r="M168" s="157" t="s">
        <v>1</v>
      </c>
      <c r="N168" s="158" t="s">
        <v>37</v>
      </c>
      <c r="O168" s="145">
        <v>0</v>
      </c>
      <c r="P168" s="145">
        <f t="shared" si="11"/>
        <v>0</v>
      </c>
      <c r="Q168" s="145">
        <v>0.54</v>
      </c>
      <c r="R168" s="145">
        <f t="shared" si="12"/>
        <v>4.0500000000000001E-2</v>
      </c>
      <c r="S168" s="145">
        <v>0</v>
      </c>
      <c r="T168" s="146">
        <f t="shared" si="13"/>
        <v>0</v>
      </c>
      <c r="AR168" s="147" t="s">
        <v>253</v>
      </c>
      <c r="AT168" s="147" t="s">
        <v>218</v>
      </c>
      <c r="AU168" s="147" t="s">
        <v>84</v>
      </c>
      <c r="AY168" s="13" t="s">
        <v>209</v>
      </c>
      <c r="BE168" s="148">
        <f t="shared" si="14"/>
        <v>0</v>
      </c>
      <c r="BF168" s="148">
        <f t="shared" si="15"/>
        <v>90.82</v>
      </c>
      <c r="BG168" s="148">
        <f t="shared" si="16"/>
        <v>0</v>
      </c>
      <c r="BH168" s="148">
        <f t="shared" si="17"/>
        <v>0</v>
      </c>
      <c r="BI168" s="148">
        <f t="shared" si="18"/>
        <v>0</v>
      </c>
      <c r="BJ168" s="13" t="s">
        <v>84</v>
      </c>
      <c r="BK168" s="148">
        <f t="shared" si="19"/>
        <v>90.82</v>
      </c>
      <c r="BL168" s="13" t="s">
        <v>248</v>
      </c>
      <c r="BM168" s="147" t="s">
        <v>331</v>
      </c>
    </row>
    <row r="169" spans="2:65" s="1" customFormat="1" ht="24.2" customHeight="1">
      <c r="B169" s="135"/>
      <c r="C169" s="136" t="s">
        <v>332</v>
      </c>
      <c r="D169" s="136" t="s">
        <v>212</v>
      </c>
      <c r="E169" s="137" t="s">
        <v>333</v>
      </c>
      <c r="F169" s="138" t="s">
        <v>334</v>
      </c>
      <c r="G169" s="139" t="s">
        <v>227</v>
      </c>
      <c r="H169" s="140">
        <v>0.26100000000000001</v>
      </c>
      <c r="I169" s="141">
        <v>4.88</v>
      </c>
      <c r="J169" s="141">
        <f t="shared" si="10"/>
        <v>1.27</v>
      </c>
      <c r="K169" s="142"/>
      <c r="L169" s="25"/>
      <c r="M169" s="143" t="s">
        <v>1</v>
      </c>
      <c r="N169" s="144" t="s">
        <v>37</v>
      </c>
      <c r="O169" s="145">
        <v>1E-3</v>
      </c>
      <c r="P169" s="145">
        <f t="shared" si="11"/>
        <v>2.61E-4</v>
      </c>
      <c r="Q169" s="145">
        <v>2.9299999999999999E-3</v>
      </c>
      <c r="R169" s="145">
        <f t="shared" si="12"/>
        <v>7.6473000000000003E-4</v>
      </c>
      <c r="S169" s="145">
        <v>0</v>
      </c>
      <c r="T169" s="146">
        <f t="shared" si="13"/>
        <v>0</v>
      </c>
      <c r="AR169" s="147" t="s">
        <v>248</v>
      </c>
      <c r="AT169" s="147" t="s">
        <v>212</v>
      </c>
      <c r="AU169" s="147" t="s">
        <v>84</v>
      </c>
      <c r="AY169" s="13" t="s">
        <v>209</v>
      </c>
      <c r="BE169" s="148">
        <f t="shared" si="14"/>
        <v>0</v>
      </c>
      <c r="BF169" s="148">
        <f t="shared" si="15"/>
        <v>1.27</v>
      </c>
      <c r="BG169" s="148">
        <f t="shared" si="16"/>
        <v>0</v>
      </c>
      <c r="BH169" s="148">
        <f t="shared" si="17"/>
        <v>0</v>
      </c>
      <c r="BI169" s="148">
        <f t="shared" si="18"/>
        <v>0</v>
      </c>
      <c r="BJ169" s="13" t="s">
        <v>84</v>
      </c>
      <c r="BK169" s="148">
        <f t="shared" si="19"/>
        <v>1.27</v>
      </c>
      <c r="BL169" s="13" t="s">
        <v>248</v>
      </c>
      <c r="BM169" s="147" t="s">
        <v>335</v>
      </c>
    </row>
    <row r="170" spans="2:65" s="1" customFormat="1" ht="24.2" customHeight="1">
      <c r="B170" s="135"/>
      <c r="C170" s="136" t="s">
        <v>336</v>
      </c>
      <c r="D170" s="136" t="s">
        <v>212</v>
      </c>
      <c r="E170" s="137" t="s">
        <v>337</v>
      </c>
      <c r="F170" s="138" t="s">
        <v>338</v>
      </c>
      <c r="G170" s="139" t="s">
        <v>240</v>
      </c>
      <c r="H170" s="140">
        <v>0.21199999999999999</v>
      </c>
      <c r="I170" s="141">
        <v>63.75</v>
      </c>
      <c r="J170" s="141">
        <f t="shared" si="10"/>
        <v>13.52</v>
      </c>
      <c r="K170" s="142"/>
      <c r="L170" s="25"/>
      <c r="M170" s="143" t="s">
        <v>1</v>
      </c>
      <c r="N170" s="144" t="s">
        <v>37</v>
      </c>
      <c r="O170" s="145">
        <v>1.7130000000000001</v>
      </c>
      <c r="P170" s="145">
        <f t="shared" si="11"/>
        <v>0.36315599999999998</v>
      </c>
      <c r="Q170" s="145">
        <v>0</v>
      </c>
      <c r="R170" s="145">
        <f t="shared" si="12"/>
        <v>0</v>
      </c>
      <c r="S170" s="145">
        <v>0</v>
      </c>
      <c r="T170" s="146">
        <f t="shared" si="13"/>
        <v>0</v>
      </c>
      <c r="AR170" s="147" t="s">
        <v>248</v>
      </c>
      <c r="AT170" s="147" t="s">
        <v>212</v>
      </c>
      <c r="AU170" s="147" t="s">
        <v>84</v>
      </c>
      <c r="AY170" s="13" t="s">
        <v>209</v>
      </c>
      <c r="BE170" s="148">
        <f t="shared" si="14"/>
        <v>0</v>
      </c>
      <c r="BF170" s="148">
        <f t="shared" si="15"/>
        <v>13.52</v>
      </c>
      <c r="BG170" s="148">
        <f t="shared" si="16"/>
        <v>0</v>
      </c>
      <c r="BH170" s="148">
        <f t="shared" si="17"/>
        <v>0</v>
      </c>
      <c r="BI170" s="148">
        <f t="shared" si="18"/>
        <v>0</v>
      </c>
      <c r="BJ170" s="13" t="s">
        <v>84</v>
      </c>
      <c r="BK170" s="148">
        <f t="shared" si="19"/>
        <v>13.52</v>
      </c>
      <c r="BL170" s="13" t="s">
        <v>248</v>
      </c>
      <c r="BM170" s="147" t="s">
        <v>339</v>
      </c>
    </row>
    <row r="171" spans="2:65" s="11" customFormat="1" ht="22.9" customHeight="1">
      <c r="B171" s="124"/>
      <c r="D171" s="125" t="s">
        <v>70</v>
      </c>
      <c r="E171" s="133" t="s">
        <v>340</v>
      </c>
      <c r="F171" s="133" t="s">
        <v>341</v>
      </c>
      <c r="J171" s="134">
        <f>BK171</f>
        <v>228.95000000000002</v>
      </c>
      <c r="L171" s="124"/>
      <c r="M171" s="128"/>
      <c r="P171" s="129">
        <f>SUM(P172:P174)</f>
        <v>5.3658199999999994</v>
      </c>
      <c r="R171" s="129">
        <f>SUM(R172:R174)</f>
        <v>2.0295819999999999E-2</v>
      </c>
      <c r="T171" s="130">
        <f>SUM(T172:T174)</f>
        <v>0</v>
      </c>
      <c r="AR171" s="125" t="s">
        <v>84</v>
      </c>
      <c r="AT171" s="131" t="s">
        <v>70</v>
      </c>
      <c r="AU171" s="131" t="s">
        <v>78</v>
      </c>
      <c r="AY171" s="125" t="s">
        <v>209</v>
      </c>
      <c r="BK171" s="132">
        <f>SUM(BK172:BK174)</f>
        <v>228.95000000000002</v>
      </c>
    </row>
    <row r="172" spans="2:65" s="1" customFormat="1" ht="24.2" customHeight="1">
      <c r="B172" s="135"/>
      <c r="C172" s="136" t="s">
        <v>342</v>
      </c>
      <c r="D172" s="136" t="s">
        <v>212</v>
      </c>
      <c r="E172" s="137" t="s">
        <v>343</v>
      </c>
      <c r="F172" s="138" t="s">
        <v>344</v>
      </c>
      <c r="G172" s="139" t="s">
        <v>276</v>
      </c>
      <c r="H172" s="140">
        <v>6.64</v>
      </c>
      <c r="I172" s="141">
        <v>31.22</v>
      </c>
      <c r="J172" s="141">
        <f>ROUND(I172*H172,2)</f>
        <v>207.3</v>
      </c>
      <c r="K172" s="142"/>
      <c r="L172" s="25"/>
      <c r="M172" s="143" t="s">
        <v>1</v>
      </c>
      <c r="N172" s="144" t="s">
        <v>37</v>
      </c>
      <c r="O172" s="145">
        <v>0.70399999999999996</v>
      </c>
      <c r="P172" s="145">
        <f>O172*H172</f>
        <v>4.6745599999999996</v>
      </c>
      <c r="Q172" s="145">
        <v>2.66E-3</v>
      </c>
      <c r="R172" s="145">
        <f>Q172*H172</f>
        <v>1.7662399999999998E-2</v>
      </c>
      <c r="S172" s="145">
        <v>0</v>
      </c>
      <c r="T172" s="146">
        <f>S172*H172</f>
        <v>0</v>
      </c>
      <c r="AR172" s="147" t="s">
        <v>248</v>
      </c>
      <c r="AT172" s="147" t="s">
        <v>212</v>
      </c>
      <c r="AU172" s="147" t="s">
        <v>84</v>
      </c>
      <c r="AY172" s="13" t="s">
        <v>209</v>
      </c>
      <c r="BE172" s="148">
        <f>IF(N172="základná",J172,0)</f>
        <v>0</v>
      </c>
      <c r="BF172" s="148">
        <f>IF(N172="znížená",J172,0)</f>
        <v>207.3</v>
      </c>
      <c r="BG172" s="148">
        <f>IF(N172="zákl. prenesená",J172,0)</f>
        <v>0</v>
      </c>
      <c r="BH172" s="148">
        <f>IF(N172="zníž. prenesená",J172,0)</f>
        <v>0</v>
      </c>
      <c r="BI172" s="148">
        <f>IF(N172="nulová",J172,0)</f>
        <v>0</v>
      </c>
      <c r="BJ172" s="13" t="s">
        <v>84</v>
      </c>
      <c r="BK172" s="148">
        <f>ROUND(I172*H172,2)</f>
        <v>207.3</v>
      </c>
      <c r="BL172" s="13" t="s">
        <v>248</v>
      </c>
      <c r="BM172" s="147" t="s">
        <v>345</v>
      </c>
    </row>
    <row r="173" spans="2:65" s="1" customFormat="1" ht="24.2" customHeight="1">
      <c r="B173" s="135"/>
      <c r="C173" s="136" t="s">
        <v>346</v>
      </c>
      <c r="D173" s="136" t="s">
        <v>212</v>
      </c>
      <c r="E173" s="137" t="s">
        <v>347</v>
      </c>
      <c r="F173" s="138" t="s">
        <v>348</v>
      </c>
      <c r="G173" s="139" t="s">
        <v>215</v>
      </c>
      <c r="H173" s="140">
        <v>1</v>
      </c>
      <c r="I173" s="141">
        <v>19.87</v>
      </c>
      <c r="J173" s="141">
        <f>ROUND(I173*H173,2)</f>
        <v>19.87</v>
      </c>
      <c r="K173" s="142"/>
      <c r="L173" s="25"/>
      <c r="M173" s="143" t="s">
        <v>1</v>
      </c>
      <c r="N173" s="144" t="s">
        <v>37</v>
      </c>
      <c r="O173" s="145">
        <v>0.60165999999999997</v>
      </c>
      <c r="P173" s="145">
        <f>O173*H173</f>
        <v>0.60165999999999997</v>
      </c>
      <c r="Q173" s="145">
        <v>2.63342E-3</v>
      </c>
      <c r="R173" s="145">
        <f>Q173*H173</f>
        <v>2.63342E-3</v>
      </c>
      <c r="S173" s="145">
        <v>0</v>
      </c>
      <c r="T173" s="146">
        <f>S173*H173</f>
        <v>0</v>
      </c>
      <c r="AR173" s="147" t="s">
        <v>248</v>
      </c>
      <c r="AT173" s="147" t="s">
        <v>212</v>
      </c>
      <c r="AU173" s="147" t="s">
        <v>84</v>
      </c>
      <c r="AY173" s="13" t="s">
        <v>209</v>
      </c>
      <c r="BE173" s="148">
        <f>IF(N173="základná",J173,0)</f>
        <v>0</v>
      </c>
      <c r="BF173" s="148">
        <f>IF(N173="znížená",J173,0)</f>
        <v>19.87</v>
      </c>
      <c r="BG173" s="148">
        <f>IF(N173="zákl. prenesená",J173,0)</f>
        <v>0</v>
      </c>
      <c r="BH173" s="148">
        <f>IF(N173="zníž. prenesená",J173,0)</f>
        <v>0</v>
      </c>
      <c r="BI173" s="148">
        <f>IF(N173="nulová",J173,0)</f>
        <v>0</v>
      </c>
      <c r="BJ173" s="13" t="s">
        <v>84</v>
      </c>
      <c r="BK173" s="148">
        <f>ROUND(I173*H173,2)</f>
        <v>19.87</v>
      </c>
      <c r="BL173" s="13" t="s">
        <v>248</v>
      </c>
      <c r="BM173" s="147" t="s">
        <v>349</v>
      </c>
    </row>
    <row r="174" spans="2:65" s="1" customFormat="1" ht="24.2" customHeight="1">
      <c r="B174" s="135"/>
      <c r="C174" s="136" t="s">
        <v>253</v>
      </c>
      <c r="D174" s="136" t="s">
        <v>212</v>
      </c>
      <c r="E174" s="137" t="s">
        <v>350</v>
      </c>
      <c r="F174" s="138" t="s">
        <v>351</v>
      </c>
      <c r="G174" s="139" t="s">
        <v>240</v>
      </c>
      <c r="H174" s="140">
        <v>0.02</v>
      </c>
      <c r="I174" s="141">
        <v>89.12</v>
      </c>
      <c r="J174" s="141">
        <f>ROUND(I174*H174,2)</f>
        <v>1.78</v>
      </c>
      <c r="K174" s="142"/>
      <c r="L174" s="25"/>
      <c r="M174" s="143" t="s">
        <v>1</v>
      </c>
      <c r="N174" s="144" t="s">
        <v>37</v>
      </c>
      <c r="O174" s="145">
        <v>4.4800000000000004</v>
      </c>
      <c r="P174" s="145">
        <f>O174*H174</f>
        <v>8.9600000000000013E-2</v>
      </c>
      <c r="Q174" s="145">
        <v>0</v>
      </c>
      <c r="R174" s="145">
        <f>Q174*H174</f>
        <v>0</v>
      </c>
      <c r="S174" s="145">
        <v>0</v>
      </c>
      <c r="T174" s="146">
        <f>S174*H174</f>
        <v>0</v>
      </c>
      <c r="AR174" s="147" t="s">
        <v>248</v>
      </c>
      <c r="AT174" s="147" t="s">
        <v>212</v>
      </c>
      <c r="AU174" s="147" t="s">
        <v>84</v>
      </c>
      <c r="AY174" s="13" t="s">
        <v>209</v>
      </c>
      <c r="BE174" s="148">
        <f>IF(N174="základná",J174,0)</f>
        <v>0</v>
      </c>
      <c r="BF174" s="148">
        <f>IF(N174="znížená",J174,0)</f>
        <v>1.78</v>
      </c>
      <c r="BG174" s="148">
        <f>IF(N174="zákl. prenesená",J174,0)</f>
        <v>0</v>
      </c>
      <c r="BH174" s="148">
        <f>IF(N174="zníž. prenesená",J174,0)</f>
        <v>0</v>
      </c>
      <c r="BI174" s="148">
        <f>IF(N174="nulová",J174,0)</f>
        <v>0</v>
      </c>
      <c r="BJ174" s="13" t="s">
        <v>84</v>
      </c>
      <c r="BK174" s="148">
        <f>ROUND(I174*H174,2)</f>
        <v>1.78</v>
      </c>
      <c r="BL174" s="13" t="s">
        <v>248</v>
      </c>
      <c r="BM174" s="147" t="s">
        <v>352</v>
      </c>
    </row>
    <row r="175" spans="2:65" s="11" customFormat="1" ht="22.9" customHeight="1">
      <c r="B175" s="124"/>
      <c r="D175" s="125" t="s">
        <v>70</v>
      </c>
      <c r="E175" s="133" t="s">
        <v>353</v>
      </c>
      <c r="F175" s="133" t="s">
        <v>354</v>
      </c>
      <c r="J175" s="134">
        <f>BK175</f>
        <v>1159.8500000000001</v>
      </c>
      <c r="L175" s="124"/>
      <c r="M175" s="128"/>
      <c r="P175" s="129">
        <f>SUM(P176:P179)</f>
        <v>17.402405999999999</v>
      </c>
      <c r="R175" s="129">
        <f>SUM(R176:R179)</f>
        <v>0.16229012000000001</v>
      </c>
      <c r="T175" s="130">
        <f>SUM(T176:T179)</f>
        <v>0</v>
      </c>
      <c r="AR175" s="125" t="s">
        <v>84</v>
      </c>
      <c r="AT175" s="131" t="s">
        <v>70</v>
      </c>
      <c r="AU175" s="131" t="s">
        <v>78</v>
      </c>
      <c r="AY175" s="125" t="s">
        <v>209</v>
      </c>
      <c r="BK175" s="132">
        <f>SUM(BK176:BK179)</f>
        <v>1159.8500000000001</v>
      </c>
    </row>
    <row r="176" spans="2:65" s="1" customFormat="1" ht="16.5" customHeight="1">
      <c r="B176" s="135"/>
      <c r="C176" s="136" t="s">
        <v>355</v>
      </c>
      <c r="D176" s="136" t="s">
        <v>212</v>
      </c>
      <c r="E176" s="137" t="s">
        <v>356</v>
      </c>
      <c r="F176" s="138" t="s">
        <v>357</v>
      </c>
      <c r="G176" s="139" t="s">
        <v>233</v>
      </c>
      <c r="H176" s="140">
        <v>15.85</v>
      </c>
      <c r="I176" s="141">
        <v>26.92</v>
      </c>
      <c r="J176" s="141">
        <f>ROUND(I176*H176,2)</f>
        <v>426.68</v>
      </c>
      <c r="K176" s="142"/>
      <c r="L176" s="25"/>
      <c r="M176" s="143" t="s">
        <v>1</v>
      </c>
      <c r="N176" s="144" t="s">
        <v>37</v>
      </c>
      <c r="O176" s="145">
        <v>1.06</v>
      </c>
      <c r="P176" s="145">
        <f>O176*H176</f>
        <v>16.801000000000002</v>
      </c>
      <c r="Q176" s="145">
        <v>4.0000000000000003E-5</v>
      </c>
      <c r="R176" s="145">
        <f>Q176*H176</f>
        <v>6.3400000000000001E-4</v>
      </c>
      <c r="S176" s="145">
        <v>0</v>
      </c>
      <c r="T176" s="146">
        <f>S176*H176</f>
        <v>0</v>
      </c>
      <c r="AR176" s="147" t="s">
        <v>248</v>
      </c>
      <c r="AT176" s="147" t="s">
        <v>212</v>
      </c>
      <c r="AU176" s="147" t="s">
        <v>84</v>
      </c>
      <c r="AY176" s="13" t="s">
        <v>209</v>
      </c>
      <c r="BE176" s="148">
        <f>IF(N176="základná",J176,0)</f>
        <v>0</v>
      </c>
      <c r="BF176" s="148">
        <f>IF(N176="znížená",J176,0)</f>
        <v>426.68</v>
      </c>
      <c r="BG176" s="148">
        <f>IF(N176="zákl. prenesená",J176,0)</f>
        <v>0</v>
      </c>
      <c r="BH176" s="148">
        <f>IF(N176="zníž. prenesená",J176,0)</f>
        <v>0</v>
      </c>
      <c r="BI176" s="148">
        <f>IF(N176="nulová",J176,0)</f>
        <v>0</v>
      </c>
      <c r="BJ176" s="13" t="s">
        <v>84</v>
      </c>
      <c r="BK176" s="148">
        <f>ROUND(I176*H176,2)</f>
        <v>426.68</v>
      </c>
      <c r="BL176" s="13" t="s">
        <v>248</v>
      </c>
      <c r="BM176" s="147" t="s">
        <v>358</v>
      </c>
    </row>
    <row r="177" spans="2:65" s="1" customFormat="1" ht="21.75" customHeight="1">
      <c r="B177" s="135"/>
      <c r="C177" s="149" t="s">
        <v>359</v>
      </c>
      <c r="D177" s="149" t="s">
        <v>218</v>
      </c>
      <c r="E177" s="150" t="s">
        <v>360</v>
      </c>
      <c r="F177" s="151" t="s">
        <v>361</v>
      </c>
      <c r="G177" s="152" t="s">
        <v>233</v>
      </c>
      <c r="H177" s="153">
        <v>16.484000000000002</v>
      </c>
      <c r="I177" s="154">
        <v>35.22</v>
      </c>
      <c r="J177" s="154">
        <f>ROUND(I177*H177,2)</f>
        <v>580.57000000000005</v>
      </c>
      <c r="K177" s="155"/>
      <c r="L177" s="156"/>
      <c r="M177" s="157" t="s">
        <v>1</v>
      </c>
      <c r="N177" s="158" t="s">
        <v>37</v>
      </c>
      <c r="O177" s="145">
        <v>0</v>
      </c>
      <c r="P177" s="145">
        <f>O177*H177</f>
        <v>0</v>
      </c>
      <c r="Q177" s="145">
        <v>9.7999999999999997E-3</v>
      </c>
      <c r="R177" s="145">
        <f>Q177*H177</f>
        <v>0.16154320000000003</v>
      </c>
      <c r="S177" s="145">
        <v>0</v>
      </c>
      <c r="T177" s="146">
        <f>S177*H177</f>
        <v>0</v>
      </c>
      <c r="AR177" s="147" t="s">
        <v>253</v>
      </c>
      <c r="AT177" s="147" t="s">
        <v>218</v>
      </c>
      <c r="AU177" s="147" t="s">
        <v>84</v>
      </c>
      <c r="AY177" s="13" t="s">
        <v>209</v>
      </c>
      <c r="BE177" s="148">
        <f>IF(N177="základná",J177,0)</f>
        <v>0</v>
      </c>
      <c r="BF177" s="148">
        <f>IF(N177="znížená",J177,0)</f>
        <v>580.57000000000005</v>
      </c>
      <c r="BG177" s="148">
        <f>IF(N177="zákl. prenesená",J177,0)</f>
        <v>0</v>
      </c>
      <c r="BH177" s="148">
        <f>IF(N177="zníž. prenesená",J177,0)</f>
        <v>0</v>
      </c>
      <c r="BI177" s="148">
        <f>IF(N177="nulová",J177,0)</f>
        <v>0</v>
      </c>
      <c r="BJ177" s="13" t="s">
        <v>84</v>
      </c>
      <c r="BK177" s="148">
        <f>ROUND(I177*H177,2)</f>
        <v>580.57000000000005</v>
      </c>
      <c r="BL177" s="13" t="s">
        <v>248</v>
      </c>
      <c r="BM177" s="147" t="s">
        <v>362</v>
      </c>
    </row>
    <row r="178" spans="2:65" s="1" customFormat="1" ht="16.5" customHeight="1">
      <c r="B178" s="135"/>
      <c r="C178" s="136" t="s">
        <v>363</v>
      </c>
      <c r="D178" s="136" t="s">
        <v>212</v>
      </c>
      <c r="E178" s="137" t="s">
        <v>364</v>
      </c>
      <c r="F178" s="138" t="s">
        <v>365</v>
      </c>
      <c r="G178" s="139" t="s">
        <v>215</v>
      </c>
      <c r="H178" s="140">
        <v>2</v>
      </c>
      <c r="I178" s="141">
        <v>72.97</v>
      </c>
      <c r="J178" s="141">
        <f>ROUND(I178*H178,2)</f>
        <v>145.94</v>
      </c>
      <c r="K178" s="142"/>
      <c r="L178" s="25"/>
      <c r="M178" s="143" t="s">
        <v>1</v>
      </c>
      <c r="N178" s="144" t="s">
        <v>37</v>
      </c>
      <c r="O178" s="145">
        <v>0.12792999999999999</v>
      </c>
      <c r="P178" s="145">
        <f>O178*H178</f>
        <v>0.25585999999999998</v>
      </c>
      <c r="Q178" s="145">
        <v>5.6459999999999998E-5</v>
      </c>
      <c r="R178" s="145">
        <f>Q178*H178</f>
        <v>1.1292E-4</v>
      </c>
      <c r="S178" s="145">
        <v>0</v>
      </c>
      <c r="T178" s="146">
        <f>S178*H178</f>
        <v>0</v>
      </c>
      <c r="AR178" s="147" t="s">
        <v>248</v>
      </c>
      <c r="AT178" s="147" t="s">
        <v>212</v>
      </c>
      <c r="AU178" s="147" t="s">
        <v>84</v>
      </c>
      <c r="AY178" s="13" t="s">
        <v>209</v>
      </c>
      <c r="BE178" s="148">
        <f>IF(N178="základná",J178,0)</f>
        <v>0</v>
      </c>
      <c r="BF178" s="148">
        <f>IF(N178="znížená",J178,0)</f>
        <v>145.94</v>
      </c>
      <c r="BG178" s="148">
        <f>IF(N178="zákl. prenesená",J178,0)</f>
        <v>0</v>
      </c>
      <c r="BH178" s="148">
        <f>IF(N178="zníž. prenesená",J178,0)</f>
        <v>0</v>
      </c>
      <c r="BI178" s="148">
        <f>IF(N178="nulová",J178,0)</f>
        <v>0</v>
      </c>
      <c r="BJ178" s="13" t="s">
        <v>84</v>
      </c>
      <c r="BK178" s="148">
        <f>ROUND(I178*H178,2)</f>
        <v>145.94</v>
      </c>
      <c r="BL178" s="13" t="s">
        <v>248</v>
      </c>
      <c r="BM178" s="147" t="s">
        <v>366</v>
      </c>
    </row>
    <row r="179" spans="2:65" s="1" customFormat="1" ht="24.2" customHeight="1">
      <c r="B179" s="135"/>
      <c r="C179" s="136" t="s">
        <v>367</v>
      </c>
      <c r="D179" s="136" t="s">
        <v>212</v>
      </c>
      <c r="E179" s="137" t="s">
        <v>368</v>
      </c>
      <c r="F179" s="138" t="s">
        <v>369</v>
      </c>
      <c r="G179" s="139" t="s">
        <v>240</v>
      </c>
      <c r="H179" s="140">
        <v>0.16200000000000001</v>
      </c>
      <c r="I179" s="141">
        <v>41.14</v>
      </c>
      <c r="J179" s="141">
        <f>ROUND(I179*H179,2)</f>
        <v>6.66</v>
      </c>
      <c r="K179" s="142"/>
      <c r="L179" s="25"/>
      <c r="M179" s="143" t="s">
        <v>1</v>
      </c>
      <c r="N179" s="144" t="s">
        <v>37</v>
      </c>
      <c r="O179" s="145">
        <v>2.133</v>
      </c>
      <c r="P179" s="145">
        <f>O179*H179</f>
        <v>0.34554600000000002</v>
      </c>
      <c r="Q179" s="145">
        <v>0</v>
      </c>
      <c r="R179" s="145">
        <f>Q179*H179</f>
        <v>0</v>
      </c>
      <c r="S179" s="145">
        <v>0</v>
      </c>
      <c r="T179" s="146">
        <f>S179*H179</f>
        <v>0</v>
      </c>
      <c r="AR179" s="147" t="s">
        <v>248</v>
      </c>
      <c r="AT179" s="147" t="s">
        <v>212</v>
      </c>
      <c r="AU179" s="147" t="s">
        <v>84</v>
      </c>
      <c r="AY179" s="13" t="s">
        <v>209</v>
      </c>
      <c r="BE179" s="148">
        <f>IF(N179="základná",J179,0)</f>
        <v>0</v>
      </c>
      <c r="BF179" s="148">
        <f>IF(N179="znížená",J179,0)</f>
        <v>6.66</v>
      </c>
      <c r="BG179" s="148">
        <f>IF(N179="zákl. prenesená",J179,0)</f>
        <v>0</v>
      </c>
      <c r="BH179" s="148">
        <f>IF(N179="zníž. prenesená",J179,0)</f>
        <v>0</v>
      </c>
      <c r="BI179" s="148">
        <f>IF(N179="nulová",J179,0)</f>
        <v>0</v>
      </c>
      <c r="BJ179" s="13" t="s">
        <v>84</v>
      </c>
      <c r="BK179" s="148">
        <f>ROUND(I179*H179,2)</f>
        <v>6.66</v>
      </c>
      <c r="BL179" s="13" t="s">
        <v>248</v>
      </c>
      <c r="BM179" s="147" t="s">
        <v>370</v>
      </c>
    </row>
    <row r="180" spans="2:65" s="11" customFormat="1" ht="22.9" customHeight="1">
      <c r="B180" s="124"/>
      <c r="D180" s="125" t="s">
        <v>70</v>
      </c>
      <c r="E180" s="133" t="s">
        <v>371</v>
      </c>
      <c r="F180" s="133" t="s">
        <v>372</v>
      </c>
      <c r="J180" s="134">
        <f>BK180</f>
        <v>2009.7699999999998</v>
      </c>
      <c r="L180" s="124"/>
      <c r="M180" s="128"/>
      <c r="P180" s="129">
        <f>SUM(P181:P185)</f>
        <v>63.18938928</v>
      </c>
      <c r="R180" s="129">
        <f>SUM(R181:R185)</f>
        <v>0.38277379840000003</v>
      </c>
      <c r="T180" s="130">
        <f>SUM(T181:T185)</f>
        <v>0</v>
      </c>
      <c r="AR180" s="125" t="s">
        <v>84</v>
      </c>
      <c r="AT180" s="131" t="s">
        <v>70</v>
      </c>
      <c r="AU180" s="131" t="s">
        <v>78</v>
      </c>
      <c r="AY180" s="125" t="s">
        <v>209</v>
      </c>
      <c r="BK180" s="132">
        <f>SUM(BK181:BK185)</f>
        <v>2009.7699999999998</v>
      </c>
    </row>
    <row r="181" spans="2:65" s="1" customFormat="1" ht="24.2" customHeight="1">
      <c r="B181" s="135"/>
      <c r="C181" s="136" t="s">
        <v>373</v>
      </c>
      <c r="D181" s="136" t="s">
        <v>212</v>
      </c>
      <c r="E181" s="137" t="s">
        <v>374</v>
      </c>
      <c r="F181" s="138" t="s">
        <v>375</v>
      </c>
      <c r="G181" s="139" t="s">
        <v>257</v>
      </c>
      <c r="H181" s="140">
        <v>144.66800000000001</v>
      </c>
      <c r="I181" s="141">
        <v>6.84</v>
      </c>
      <c r="J181" s="141">
        <f>ROUND(I181*H181,2)</f>
        <v>989.53</v>
      </c>
      <c r="K181" s="142"/>
      <c r="L181" s="25"/>
      <c r="M181" s="143" t="s">
        <v>1</v>
      </c>
      <c r="N181" s="144" t="s">
        <v>37</v>
      </c>
      <c r="O181" s="145">
        <v>0.30110999999999999</v>
      </c>
      <c r="P181" s="145">
        <f>O181*H181</f>
        <v>43.560981480000002</v>
      </c>
      <c r="Q181" s="145">
        <v>6.3800000000000006E-5</v>
      </c>
      <c r="R181" s="145">
        <f>Q181*H181</f>
        <v>9.2298184000000009E-3</v>
      </c>
      <c r="S181" s="145">
        <v>0</v>
      </c>
      <c r="T181" s="146">
        <f>S181*H181</f>
        <v>0</v>
      </c>
      <c r="AR181" s="147" t="s">
        <v>248</v>
      </c>
      <c r="AT181" s="147" t="s">
        <v>212</v>
      </c>
      <c r="AU181" s="147" t="s">
        <v>84</v>
      </c>
      <c r="AY181" s="13" t="s">
        <v>209</v>
      </c>
      <c r="BE181" s="148">
        <f>IF(N181="základná",J181,0)</f>
        <v>0</v>
      </c>
      <c r="BF181" s="148">
        <f>IF(N181="znížená",J181,0)</f>
        <v>989.53</v>
      </c>
      <c r="BG181" s="148">
        <f>IF(N181="zákl. prenesená",J181,0)</f>
        <v>0</v>
      </c>
      <c r="BH181" s="148">
        <f>IF(N181="zníž. prenesená",J181,0)</f>
        <v>0</v>
      </c>
      <c r="BI181" s="148">
        <f>IF(N181="nulová",J181,0)</f>
        <v>0</v>
      </c>
      <c r="BJ181" s="13" t="s">
        <v>84</v>
      </c>
      <c r="BK181" s="148">
        <f>ROUND(I181*H181,2)</f>
        <v>989.53</v>
      </c>
      <c r="BL181" s="13" t="s">
        <v>248</v>
      </c>
      <c r="BM181" s="147" t="s">
        <v>376</v>
      </c>
    </row>
    <row r="182" spans="2:65" s="1" customFormat="1" ht="16.5" customHeight="1">
      <c r="B182" s="135"/>
      <c r="C182" s="149" t="s">
        <v>377</v>
      </c>
      <c r="D182" s="149" t="s">
        <v>218</v>
      </c>
      <c r="E182" s="150" t="s">
        <v>378</v>
      </c>
      <c r="F182" s="151" t="s">
        <v>379</v>
      </c>
      <c r="G182" s="152" t="s">
        <v>240</v>
      </c>
      <c r="H182" s="153">
        <v>0.16</v>
      </c>
      <c r="I182" s="154">
        <v>1501.62</v>
      </c>
      <c r="J182" s="154">
        <f>ROUND(I182*H182,2)</f>
        <v>240.26</v>
      </c>
      <c r="K182" s="155"/>
      <c r="L182" s="156"/>
      <c r="M182" s="157" t="s">
        <v>1</v>
      </c>
      <c r="N182" s="158" t="s">
        <v>37</v>
      </c>
      <c r="O182" s="145">
        <v>0</v>
      </c>
      <c r="P182" s="145">
        <f>O182*H182</f>
        <v>0</v>
      </c>
      <c r="Q182" s="145">
        <v>1</v>
      </c>
      <c r="R182" s="145">
        <f>Q182*H182</f>
        <v>0.16</v>
      </c>
      <c r="S182" s="145">
        <v>0</v>
      </c>
      <c r="T182" s="146">
        <f>S182*H182</f>
        <v>0</v>
      </c>
      <c r="AR182" s="147" t="s">
        <v>253</v>
      </c>
      <c r="AT182" s="147" t="s">
        <v>218</v>
      </c>
      <c r="AU182" s="147" t="s">
        <v>84</v>
      </c>
      <c r="AY182" s="13" t="s">
        <v>209</v>
      </c>
      <c r="BE182" s="148">
        <f>IF(N182="základná",J182,0)</f>
        <v>0</v>
      </c>
      <c r="BF182" s="148">
        <f>IF(N182="znížená",J182,0)</f>
        <v>240.26</v>
      </c>
      <c r="BG182" s="148">
        <f>IF(N182="zákl. prenesená",J182,0)</f>
        <v>0</v>
      </c>
      <c r="BH182" s="148">
        <f>IF(N182="zníž. prenesená",J182,0)</f>
        <v>0</v>
      </c>
      <c r="BI182" s="148">
        <f>IF(N182="nulová",J182,0)</f>
        <v>0</v>
      </c>
      <c r="BJ182" s="13" t="s">
        <v>84</v>
      </c>
      <c r="BK182" s="148">
        <f>ROUND(I182*H182,2)</f>
        <v>240.26</v>
      </c>
      <c r="BL182" s="13" t="s">
        <v>248</v>
      </c>
      <c r="BM182" s="147" t="s">
        <v>380</v>
      </c>
    </row>
    <row r="183" spans="2:65" s="1" customFormat="1" ht="24.2" customHeight="1">
      <c r="B183" s="135"/>
      <c r="C183" s="136" t="s">
        <v>381</v>
      </c>
      <c r="D183" s="136" t="s">
        <v>212</v>
      </c>
      <c r="E183" s="137" t="s">
        <v>382</v>
      </c>
      <c r="F183" s="138" t="s">
        <v>383</v>
      </c>
      <c r="G183" s="139" t="s">
        <v>257</v>
      </c>
      <c r="H183" s="140">
        <v>185.32</v>
      </c>
      <c r="I183" s="141">
        <v>2.4300000000000002</v>
      </c>
      <c r="J183" s="141">
        <f>ROUND(I183*H183,2)</f>
        <v>450.33</v>
      </c>
      <c r="K183" s="142"/>
      <c r="L183" s="25"/>
      <c r="M183" s="143" t="s">
        <v>1</v>
      </c>
      <c r="N183" s="144" t="s">
        <v>37</v>
      </c>
      <c r="O183" s="145">
        <v>9.9089999999999998E-2</v>
      </c>
      <c r="P183" s="145">
        <f>O183*H183</f>
        <v>18.3633588</v>
      </c>
      <c r="Q183" s="145">
        <v>5.1499999999999998E-5</v>
      </c>
      <c r="R183" s="145">
        <f>Q183*H183</f>
        <v>9.5439799999999988E-3</v>
      </c>
      <c r="S183" s="145">
        <v>0</v>
      </c>
      <c r="T183" s="146">
        <f>S183*H183</f>
        <v>0</v>
      </c>
      <c r="AR183" s="147" t="s">
        <v>248</v>
      </c>
      <c r="AT183" s="147" t="s">
        <v>212</v>
      </c>
      <c r="AU183" s="147" t="s">
        <v>84</v>
      </c>
      <c r="AY183" s="13" t="s">
        <v>209</v>
      </c>
      <c r="BE183" s="148">
        <f>IF(N183="základná",J183,0)</f>
        <v>0</v>
      </c>
      <c r="BF183" s="148">
        <f>IF(N183="znížená",J183,0)</f>
        <v>450.33</v>
      </c>
      <c r="BG183" s="148">
        <f>IF(N183="zákl. prenesená",J183,0)</f>
        <v>0</v>
      </c>
      <c r="BH183" s="148">
        <f>IF(N183="zníž. prenesená",J183,0)</f>
        <v>0</v>
      </c>
      <c r="BI183" s="148">
        <f>IF(N183="nulová",J183,0)</f>
        <v>0</v>
      </c>
      <c r="BJ183" s="13" t="s">
        <v>84</v>
      </c>
      <c r="BK183" s="148">
        <f>ROUND(I183*H183,2)</f>
        <v>450.33</v>
      </c>
      <c r="BL183" s="13" t="s">
        <v>248</v>
      </c>
      <c r="BM183" s="147" t="s">
        <v>384</v>
      </c>
    </row>
    <row r="184" spans="2:65" s="1" customFormat="1" ht="16.5" customHeight="1">
      <c r="B184" s="135"/>
      <c r="C184" s="149" t="s">
        <v>385</v>
      </c>
      <c r="D184" s="149" t="s">
        <v>218</v>
      </c>
      <c r="E184" s="150" t="s">
        <v>386</v>
      </c>
      <c r="F184" s="151" t="s">
        <v>387</v>
      </c>
      <c r="G184" s="152" t="s">
        <v>240</v>
      </c>
      <c r="H184" s="153">
        <v>0.20399999999999999</v>
      </c>
      <c r="I184" s="154">
        <v>1501.62</v>
      </c>
      <c r="J184" s="154">
        <f>ROUND(I184*H184,2)</f>
        <v>306.33</v>
      </c>
      <c r="K184" s="155"/>
      <c r="L184" s="156"/>
      <c r="M184" s="157" t="s">
        <v>1</v>
      </c>
      <c r="N184" s="158" t="s">
        <v>37</v>
      </c>
      <c r="O184" s="145">
        <v>0</v>
      </c>
      <c r="P184" s="145">
        <f>O184*H184</f>
        <v>0</v>
      </c>
      <c r="Q184" s="145">
        <v>1</v>
      </c>
      <c r="R184" s="145">
        <f>Q184*H184</f>
        <v>0.20399999999999999</v>
      </c>
      <c r="S184" s="145">
        <v>0</v>
      </c>
      <c r="T184" s="146">
        <f>S184*H184</f>
        <v>0</v>
      </c>
      <c r="AR184" s="147" t="s">
        <v>253</v>
      </c>
      <c r="AT184" s="147" t="s">
        <v>218</v>
      </c>
      <c r="AU184" s="147" t="s">
        <v>84</v>
      </c>
      <c r="AY184" s="13" t="s">
        <v>209</v>
      </c>
      <c r="BE184" s="148">
        <f>IF(N184="základná",J184,0)</f>
        <v>0</v>
      </c>
      <c r="BF184" s="148">
        <f>IF(N184="znížená",J184,0)</f>
        <v>306.33</v>
      </c>
      <c r="BG184" s="148">
        <f>IF(N184="zákl. prenesená",J184,0)</f>
        <v>0</v>
      </c>
      <c r="BH184" s="148">
        <f>IF(N184="zníž. prenesená",J184,0)</f>
        <v>0</v>
      </c>
      <c r="BI184" s="148">
        <f>IF(N184="nulová",J184,0)</f>
        <v>0</v>
      </c>
      <c r="BJ184" s="13" t="s">
        <v>84</v>
      </c>
      <c r="BK184" s="148">
        <f>ROUND(I184*H184,2)</f>
        <v>306.33</v>
      </c>
      <c r="BL184" s="13" t="s">
        <v>248</v>
      </c>
      <c r="BM184" s="147" t="s">
        <v>388</v>
      </c>
    </row>
    <row r="185" spans="2:65" s="1" customFormat="1" ht="24.2" customHeight="1">
      <c r="B185" s="135"/>
      <c r="C185" s="136" t="s">
        <v>389</v>
      </c>
      <c r="D185" s="136" t="s">
        <v>212</v>
      </c>
      <c r="E185" s="137" t="s">
        <v>390</v>
      </c>
      <c r="F185" s="138" t="s">
        <v>391</v>
      </c>
      <c r="G185" s="139" t="s">
        <v>240</v>
      </c>
      <c r="H185" s="140">
        <v>0.38300000000000001</v>
      </c>
      <c r="I185" s="141">
        <v>60.9</v>
      </c>
      <c r="J185" s="141">
        <f>ROUND(I185*H185,2)</f>
        <v>23.32</v>
      </c>
      <c r="K185" s="142"/>
      <c r="L185" s="25"/>
      <c r="M185" s="143" t="s">
        <v>1</v>
      </c>
      <c r="N185" s="144" t="s">
        <v>37</v>
      </c>
      <c r="O185" s="145">
        <v>3.3029999999999999</v>
      </c>
      <c r="P185" s="145">
        <f>O185*H185</f>
        <v>1.2650490000000001</v>
      </c>
      <c r="Q185" s="145">
        <v>0</v>
      </c>
      <c r="R185" s="145">
        <f>Q185*H185</f>
        <v>0</v>
      </c>
      <c r="S185" s="145">
        <v>0</v>
      </c>
      <c r="T185" s="146">
        <f>S185*H185</f>
        <v>0</v>
      </c>
      <c r="AR185" s="147" t="s">
        <v>248</v>
      </c>
      <c r="AT185" s="147" t="s">
        <v>212</v>
      </c>
      <c r="AU185" s="147" t="s">
        <v>84</v>
      </c>
      <c r="AY185" s="13" t="s">
        <v>209</v>
      </c>
      <c r="BE185" s="148">
        <f>IF(N185="základná",J185,0)</f>
        <v>0</v>
      </c>
      <c r="BF185" s="148">
        <f>IF(N185="znížená",J185,0)</f>
        <v>23.32</v>
      </c>
      <c r="BG185" s="148">
        <f>IF(N185="zákl. prenesená",J185,0)</f>
        <v>0</v>
      </c>
      <c r="BH185" s="148">
        <f>IF(N185="zníž. prenesená",J185,0)</f>
        <v>0</v>
      </c>
      <c r="BI185" s="148">
        <f>IF(N185="nulová",J185,0)</f>
        <v>0</v>
      </c>
      <c r="BJ185" s="13" t="s">
        <v>84</v>
      </c>
      <c r="BK185" s="148">
        <f>ROUND(I185*H185,2)</f>
        <v>23.32</v>
      </c>
      <c r="BL185" s="13" t="s">
        <v>248</v>
      </c>
      <c r="BM185" s="147" t="s">
        <v>392</v>
      </c>
    </row>
    <row r="186" spans="2:65" s="11" customFormat="1" ht="22.9" customHeight="1">
      <c r="B186" s="124"/>
      <c r="D186" s="125" t="s">
        <v>70</v>
      </c>
      <c r="E186" s="133" t="s">
        <v>393</v>
      </c>
      <c r="F186" s="133" t="s">
        <v>394</v>
      </c>
      <c r="J186" s="134">
        <f>BK186</f>
        <v>265.13</v>
      </c>
      <c r="L186" s="124"/>
      <c r="M186" s="128"/>
      <c r="P186" s="129">
        <f>SUM(P187:P191)</f>
        <v>9.16739046</v>
      </c>
      <c r="R186" s="129">
        <f>SUM(R187:R191)</f>
        <v>6.0136084000000003E-3</v>
      </c>
      <c r="T186" s="130">
        <f>SUM(T187:T191)</f>
        <v>0</v>
      </c>
      <c r="AR186" s="125" t="s">
        <v>84</v>
      </c>
      <c r="AT186" s="131" t="s">
        <v>70</v>
      </c>
      <c r="AU186" s="131" t="s">
        <v>78</v>
      </c>
      <c r="AY186" s="125" t="s">
        <v>209</v>
      </c>
      <c r="BK186" s="132">
        <f>SUM(BK187:BK191)</f>
        <v>265.13</v>
      </c>
    </row>
    <row r="187" spans="2:65" s="1" customFormat="1" ht="24.2" customHeight="1">
      <c r="B187" s="135"/>
      <c r="C187" s="136" t="s">
        <v>395</v>
      </c>
      <c r="D187" s="136" t="s">
        <v>212</v>
      </c>
      <c r="E187" s="137" t="s">
        <v>396</v>
      </c>
      <c r="F187" s="138" t="s">
        <v>397</v>
      </c>
      <c r="G187" s="139" t="s">
        <v>233</v>
      </c>
      <c r="H187" s="140">
        <v>9.76</v>
      </c>
      <c r="I187" s="141">
        <v>11.82</v>
      </c>
      <c r="J187" s="141">
        <f>ROUND(I187*H187,2)</f>
        <v>115.36</v>
      </c>
      <c r="K187" s="142"/>
      <c r="L187" s="25"/>
      <c r="M187" s="143" t="s">
        <v>1</v>
      </c>
      <c r="N187" s="144" t="s">
        <v>37</v>
      </c>
      <c r="O187" s="145">
        <v>0.38300000000000001</v>
      </c>
      <c r="P187" s="145">
        <f>O187*H187</f>
        <v>3.7380800000000001</v>
      </c>
      <c r="Q187" s="145">
        <v>2.7E-4</v>
      </c>
      <c r="R187" s="145">
        <f>Q187*H187</f>
        <v>2.6351999999999999E-3</v>
      </c>
      <c r="S187" s="145">
        <v>0</v>
      </c>
      <c r="T187" s="146">
        <f>S187*H187</f>
        <v>0</v>
      </c>
      <c r="AR187" s="147" t="s">
        <v>248</v>
      </c>
      <c r="AT187" s="147" t="s">
        <v>212</v>
      </c>
      <c r="AU187" s="147" t="s">
        <v>84</v>
      </c>
      <c r="AY187" s="13" t="s">
        <v>209</v>
      </c>
      <c r="BE187" s="148">
        <f>IF(N187="základná",J187,0)</f>
        <v>0</v>
      </c>
      <c r="BF187" s="148">
        <f>IF(N187="znížená",J187,0)</f>
        <v>115.36</v>
      </c>
      <c r="BG187" s="148">
        <f>IF(N187="zákl. prenesená",J187,0)</f>
        <v>0</v>
      </c>
      <c r="BH187" s="148">
        <f>IF(N187="zníž. prenesená",J187,0)</f>
        <v>0</v>
      </c>
      <c r="BI187" s="148">
        <f>IF(N187="nulová",J187,0)</f>
        <v>0</v>
      </c>
      <c r="BJ187" s="13" t="s">
        <v>84</v>
      </c>
      <c r="BK187" s="148">
        <f>ROUND(I187*H187,2)</f>
        <v>115.36</v>
      </c>
      <c r="BL187" s="13" t="s">
        <v>248</v>
      </c>
      <c r="BM187" s="147" t="s">
        <v>398</v>
      </c>
    </row>
    <row r="188" spans="2:65" s="1" customFormat="1" ht="24.2" customHeight="1">
      <c r="B188" s="135"/>
      <c r="C188" s="136" t="s">
        <v>399</v>
      </c>
      <c r="D188" s="136" t="s">
        <v>212</v>
      </c>
      <c r="E188" s="137" t="s">
        <v>400</v>
      </c>
      <c r="F188" s="138" t="s">
        <v>401</v>
      </c>
      <c r="G188" s="139" t="s">
        <v>233</v>
      </c>
      <c r="H188" s="140">
        <v>9.76</v>
      </c>
      <c r="I188" s="141">
        <v>4.16</v>
      </c>
      <c r="J188" s="141">
        <f>ROUND(I188*H188,2)</f>
        <v>40.6</v>
      </c>
      <c r="K188" s="142"/>
      <c r="L188" s="25"/>
      <c r="M188" s="143" t="s">
        <v>1</v>
      </c>
      <c r="N188" s="144" t="s">
        <v>37</v>
      </c>
      <c r="O188" s="145">
        <v>0.14815</v>
      </c>
      <c r="P188" s="145">
        <f>O188*H188</f>
        <v>1.4459439999999999</v>
      </c>
      <c r="Q188" s="145">
        <v>8.1340000000000004E-5</v>
      </c>
      <c r="R188" s="145">
        <f>Q188*H188</f>
        <v>7.9387840000000006E-4</v>
      </c>
      <c r="S188" s="145">
        <v>0</v>
      </c>
      <c r="T188" s="146">
        <f>S188*H188</f>
        <v>0</v>
      </c>
      <c r="AR188" s="147" t="s">
        <v>248</v>
      </c>
      <c r="AT188" s="147" t="s">
        <v>212</v>
      </c>
      <c r="AU188" s="147" t="s">
        <v>84</v>
      </c>
      <c r="AY188" s="13" t="s">
        <v>209</v>
      </c>
      <c r="BE188" s="148">
        <f>IF(N188="základná",J188,0)</f>
        <v>0</v>
      </c>
      <c r="BF188" s="148">
        <f>IF(N188="znížená",J188,0)</f>
        <v>40.6</v>
      </c>
      <c r="BG188" s="148">
        <f>IF(N188="zákl. prenesená",J188,0)</f>
        <v>0</v>
      </c>
      <c r="BH188" s="148">
        <f>IF(N188="zníž. prenesená",J188,0)</f>
        <v>0</v>
      </c>
      <c r="BI188" s="148">
        <f>IF(N188="nulová",J188,0)</f>
        <v>0</v>
      </c>
      <c r="BJ188" s="13" t="s">
        <v>84</v>
      </c>
      <c r="BK188" s="148">
        <f>ROUND(I188*H188,2)</f>
        <v>40.6</v>
      </c>
      <c r="BL188" s="13" t="s">
        <v>248</v>
      </c>
      <c r="BM188" s="147" t="s">
        <v>402</v>
      </c>
    </row>
    <row r="189" spans="2:65" s="1" customFormat="1" ht="24.2" customHeight="1">
      <c r="B189" s="135"/>
      <c r="C189" s="136" t="s">
        <v>403</v>
      </c>
      <c r="D189" s="136" t="s">
        <v>212</v>
      </c>
      <c r="E189" s="137" t="s">
        <v>404</v>
      </c>
      <c r="F189" s="138" t="s">
        <v>405</v>
      </c>
      <c r="G189" s="139" t="s">
        <v>233</v>
      </c>
      <c r="H189" s="140">
        <v>6.9139999999999997</v>
      </c>
      <c r="I189" s="141">
        <v>1.76</v>
      </c>
      <c r="J189" s="141">
        <f>ROUND(I189*H189,2)</f>
        <v>12.17</v>
      </c>
      <c r="K189" s="142"/>
      <c r="L189" s="25"/>
      <c r="M189" s="143" t="s">
        <v>1</v>
      </c>
      <c r="N189" s="144" t="s">
        <v>37</v>
      </c>
      <c r="O189" s="145">
        <v>0.05</v>
      </c>
      <c r="P189" s="145">
        <f>O189*H189</f>
        <v>0.34570000000000001</v>
      </c>
      <c r="Q189" s="145">
        <v>1.1E-4</v>
      </c>
      <c r="R189" s="145">
        <f>Q189*H189</f>
        <v>7.6053999999999998E-4</v>
      </c>
      <c r="S189" s="145">
        <v>0</v>
      </c>
      <c r="T189" s="146">
        <f>S189*H189</f>
        <v>0</v>
      </c>
      <c r="AR189" s="147" t="s">
        <v>248</v>
      </c>
      <c r="AT189" s="147" t="s">
        <v>212</v>
      </c>
      <c r="AU189" s="147" t="s">
        <v>84</v>
      </c>
      <c r="AY189" s="13" t="s">
        <v>209</v>
      </c>
      <c r="BE189" s="148">
        <f>IF(N189="základná",J189,0)</f>
        <v>0</v>
      </c>
      <c r="BF189" s="148">
        <f>IF(N189="znížená",J189,0)</f>
        <v>12.17</v>
      </c>
      <c r="BG189" s="148">
        <f>IF(N189="zákl. prenesená",J189,0)</f>
        <v>0</v>
      </c>
      <c r="BH189" s="148">
        <f>IF(N189="zníž. prenesená",J189,0)</f>
        <v>0</v>
      </c>
      <c r="BI189" s="148">
        <f>IF(N189="nulová",J189,0)</f>
        <v>0</v>
      </c>
      <c r="BJ189" s="13" t="s">
        <v>84</v>
      </c>
      <c r="BK189" s="148">
        <f>ROUND(I189*H189,2)</f>
        <v>12.17</v>
      </c>
      <c r="BL189" s="13" t="s">
        <v>248</v>
      </c>
      <c r="BM189" s="147" t="s">
        <v>406</v>
      </c>
    </row>
    <row r="190" spans="2:65" s="1" customFormat="1" ht="33" customHeight="1">
      <c r="B190" s="135"/>
      <c r="C190" s="136" t="s">
        <v>407</v>
      </c>
      <c r="D190" s="136" t="s">
        <v>212</v>
      </c>
      <c r="E190" s="137" t="s">
        <v>408</v>
      </c>
      <c r="F190" s="138" t="s">
        <v>409</v>
      </c>
      <c r="G190" s="139" t="s">
        <v>233</v>
      </c>
      <c r="H190" s="140">
        <v>6.9139999999999997</v>
      </c>
      <c r="I190" s="141">
        <v>3.12</v>
      </c>
      <c r="J190" s="141">
        <f>ROUND(I190*H190,2)</f>
        <v>21.57</v>
      </c>
      <c r="K190" s="142"/>
      <c r="L190" s="25"/>
      <c r="M190" s="143" t="s">
        <v>1</v>
      </c>
      <c r="N190" s="144" t="s">
        <v>37</v>
      </c>
      <c r="O190" s="145">
        <v>8.4390000000000007E-2</v>
      </c>
      <c r="P190" s="145">
        <f>O190*H190</f>
        <v>0.58347245999999997</v>
      </c>
      <c r="Q190" s="145">
        <v>2.1499999999999999E-4</v>
      </c>
      <c r="R190" s="145">
        <f>Q190*H190</f>
        <v>1.4865099999999999E-3</v>
      </c>
      <c r="S190" s="145">
        <v>0</v>
      </c>
      <c r="T190" s="146">
        <f>S190*H190</f>
        <v>0</v>
      </c>
      <c r="AR190" s="147" t="s">
        <v>248</v>
      </c>
      <c r="AT190" s="147" t="s">
        <v>212</v>
      </c>
      <c r="AU190" s="147" t="s">
        <v>84</v>
      </c>
      <c r="AY190" s="13" t="s">
        <v>209</v>
      </c>
      <c r="BE190" s="148">
        <f>IF(N190="základná",J190,0)</f>
        <v>0</v>
      </c>
      <c r="BF190" s="148">
        <f>IF(N190="znížená",J190,0)</f>
        <v>21.57</v>
      </c>
      <c r="BG190" s="148">
        <f>IF(N190="zákl. prenesená",J190,0)</f>
        <v>0</v>
      </c>
      <c r="BH190" s="148">
        <f>IF(N190="zníž. prenesená",J190,0)</f>
        <v>0</v>
      </c>
      <c r="BI190" s="148">
        <f>IF(N190="nulová",J190,0)</f>
        <v>0</v>
      </c>
      <c r="BJ190" s="13" t="s">
        <v>84</v>
      </c>
      <c r="BK190" s="148">
        <f>ROUND(I190*H190,2)</f>
        <v>21.57</v>
      </c>
      <c r="BL190" s="13" t="s">
        <v>248</v>
      </c>
      <c r="BM190" s="147" t="s">
        <v>410</v>
      </c>
    </row>
    <row r="191" spans="2:65" s="1" customFormat="1" ht="37.9" customHeight="1">
      <c r="B191" s="135"/>
      <c r="C191" s="136" t="s">
        <v>411</v>
      </c>
      <c r="D191" s="136" t="s">
        <v>212</v>
      </c>
      <c r="E191" s="137" t="s">
        <v>412</v>
      </c>
      <c r="F191" s="138" t="s">
        <v>413</v>
      </c>
      <c r="G191" s="139" t="s">
        <v>233</v>
      </c>
      <c r="H191" s="140">
        <v>16.873999999999999</v>
      </c>
      <c r="I191" s="141">
        <v>4.47</v>
      </c>
      <c r="J191" s="141">
        <f>ROUND(I191*H191,2)</f>
        <v>75.430000000000007</v>
      </c>
      <c r="K191" s="142"/>
      <c r="L191" s="25"/>
      <c r="M191" s="162" t="s">
        <v>1</v>
      </c>
      <c r="N191" s="163" t="s">
        <v>37</v>
      </c>
      <c r="O191" s="164">
        <v>0.18099999999999999</v>
      </c>
      <c r="P191" s="164">
        <f>O191*H191</f>
        <v>3.0541939999999999</v>
      </c>
      <c r="Q191" s="164">
        <v>2.0000000000000002E-5</v>
      </c>
      <c r="R191" s="164">
        <f>Q191*H191</f>
        <v>3.3748000000000003E-4</v>
      </c>
      <c r="S191" s="164">
        <v>0</v>
      </c>
      <c r="T191" s="165">
        <f>S191*H191</f>
        <v>0</v>
      </c>
      <c r="AR191" s="147" t="s">
        <v>248</v>
      </c>
      <c r="AT191" s="147" t="s">
        <v>212</v>
      </c>
      <c r="AU191" s="147" t="s">
        <v>84</v>
      </c>
      <c r="AY191" s="13" t="s">
        <v>209</v>
      </c>
      <c r="BE191" s="148">
        <f>IF(N191="základná",J191,0)</f>
        <v>0</v>
      </c>
      <c r="BF191" s="148">
        <f>IF(N191="znížená",J191,0)</f>
        <v>75.430000000000007</v>
      </c>
      <c r="BG191" s="148">
        <f>IF(N191="zákl. prenesená",J191,0)</f>
        <v>0</v>
      </c>
      <c r="BH191" s="148">
        <f>IF(N191="zníž. prenesená",J191,0)</f>
        <v>0</v>
      </c>
      <c r="BI191" s="148">
        <f>IF(N191="nulová",J191,0)</f>
        <v>0</v>
      </c>
      <c r="BJ191" s="13" t="s">
        <v>84</v>
      </c>
      <c r="BK191" s="148">
        <f>ROUND(I191*H191,2)</f>
        <v>75.430000000000007</v>
      </c>
      <c r="BL191" s="13" t="s">
        <v>248</v>
      </c>
      <c r="BM191" s="147" t="s">
        <v>414</v>
      </c>
    </row>
    <row r="192" spans="2:65" s="1" customFormat="1" ht="6.95" customHeight="1">
      <c r="B192" s="40"/>
      <c r="C192" s="41"/>
      <c r="D192" s="41"/>
      <c r="E192" s="41"/>
      <c r="F192" s="41"/>
      <c r="G192" s="41"/>
      <c r="H192" s="41"/>
      <c r="I192" s="41"/>
      <c r="J192" s="41"/>
      <c r="K192" s="41"/>
      <c r="L192" s="25"/>
    </row>
  </sheetData>
  <autoFilter ref="C131:K191" xr:uid="{00000000-0009-0000-0000-000001000000}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B1:BM13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139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173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PRVKY VÝBAVY</v>
      </c>
      <c r="F7" s="208"/>
      <c r="G7" s="208"/>
      <c r="H7" s="208"/>
      <c r="L7" s="16"/>
    </row>
    <row r="8" spans="2:46" ht="12" customHeight="1">
      <c r="B8" s="16"/>
      <c r="D8" s="22" t="s">
        <v>174</v>
      </c>
      <c r="L8" s="16"/>
    </row>
    <row r="9" spans="2:46" s="1" customFormat="1" ht="16.5" customHeight="1">
      <c r="B9" s="25"/>
      <c r="E9" s="207" t="s">
        <v>175</v>
      </c>
      <c r="F9" s="209"/>
      <c r="G9" s="209"/>
      <c r="H9" s="209"/>
      <c r="L9" s="25"/>
    </row>
    <row r="10" spans="2:46" s="1" customFormat="1" ht="12" customHeight="1">
      <c r="B10" s="25"/>
      <c r="D10" s="22" t="s">
        <v>176</v>
      </c>
      <c r="L10" s="25"/>
    </row>
    <row r="11" spans="2:46" s="1" customFormat="1" ht="16.5" customHeight="1">
      <c r="B11" s="25"/>
      <c r="E11" s="169" t="s">
        <v>538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89" t="str">
        <f>'Rekapitulácia stavby'!E14</f>
        <v xml:space="preserve"> </v>
      </c>
      <c r="F20" s="189"/>
      <c r="G20" s="189"/>
      <c r="H20" s="189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92" t="s">
        <v>1</v>
      </c>
      <c r="F29" s="192"/>
      <c r="G29" s="192"/>
      <c r="H29" s="192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ROUND(J123, 2)</f>
        <v>482.48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ROUND((SUM(BE123:BE130)),  2)</f>
        <v>0</v>
      </c>
      <c r="G35" s="93"/>
      <c r="H35" s="93"/>
      <c r="I35" s="94">
        <v>0.2</v>
      </c>
      <c r="J35" s="92">
        <f>ROUND(((SUM(BE123:BE130))*I35),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ROUND((SUM(BF123:BF130)),  2)</f>
        <v>482.48</v>
      </c>
      <c r="I36" s="95">
        <v>0.2</v>
      </c>
      <c r="J36" s="82">
        <f>ROUND(((SUM(BF123:BF130))*I36),  2)</f>
        <v>96.5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ROUND((SUM(BG123:BG130)),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ROUND((SUM(BH123:BH130)),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ROUND((SUM(BI123:BI130)),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578.98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178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PRVKY VÝBAVY</v>
      </c>
      <c r="F85" s="208"/>
      <c r="G85" s="208"/>
      <c r="H85" s="208"/>
      <c r="L85" s="25"/>
    </row>
    <row r="86" spans="2:12" ht="12" customHeight="1">
      <c r="B86" s="16"/>
      <c r="C86" s="22" t="s">
        <v>174</v>
      </c>
      <c r="L86" s="16"/>
    </row>
    <row r="87" spans="2:12" s="1" customFormat="1" ht="16.5" customHeight="1">
      <c r="B87" s="25"/>
      <c r="E87" s="207" t="s">
        <v>175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176</v>
      </c>
      <c r="L88" s="25"/>
    </row>
    <row r="89" spans="2:12" s="1" customFormat="1" ht="16.5" customHeight="1">
      <c r="B89" s="25"/>
      <c r="E89" s="169" t="str">
        <f>E11</f>
        <v>12.19 - STOJAN NA BICYKLE - TYP B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179</v>
      </c>
      <c r="D96" s="96"/>
      <c r="E96" s="96"/>
      <c r="F96" s="96"/>
      <c r="G96" s="96"/>
      <c r="H96" s="96"/>
      <c r="I96" s="96"/>
      <c r="J96" s="105" t="s">
        <v>180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181</v>
      </c>
      <c r="J98" s="62">
        <f>J123</f>
        <v>482.48</v>
      </c>
      <c r="L98" s="25"/>
      <c r="AU98" s="13" t="s">
        <v>182</v>
      </c>
    </row>
    <row r="99" spans="2:47" s="8" customFormat="1" ht="24.95" customHeight="1">
      <c r="B99" s="107"/>
      <c r="D99" s="108" t="s">
        <v>183</v>
      </c>
      <c r="E99" s="109"/>
      <c r="F99" s="109"/>
      <c r="G99" s="109"/>
      <c r="H99" s="109"/>
      <c r="I99" s="109"/>
      <c r="J99" s="110">
        <f>J124</f>
        <v>482.48</v>
      </c>
      <c r="L99" s="107"/>
    </row>
    <row r="100" spans="2:47" s="9" customFormat="1" ht="19.899999999999999" customHeight="1">
      <c r="B100" s="111"/>
      <c r="D100" s="112" t="s">
        <v>186</v>
      </c>
      <c r="E100" s="113"/>
      <c r="F100" s="113"/>
      <c r="G100" s="113"/>
      <c r="H100" s="113"/>
      <c r="I100" s="113"/>
      <c r="J100" s="114">
        <f>J125</f>
        <v>481.23</v>
      </c>
      <c r="L100" s="111"/>
    </row>
    <row r="101" spans="2:47" s="9" customFormat="1" ht="19.899999999999999" customHeight="1">
      <c r="B101" s="111"/>
      <c r="D101" s="112" t="s">
        <v>187</v>
      </c>
      <c r="E101" s="113"/>
      <c r="F101" s="113"/>
      <c r="G101" s="113"/>
      <c r="H101" s="113"/>
      <c r="I101" s="113"/>
      <c r="J101" s="114">
        <f>J129</f>
        <v>1.25</v>
      </c>
      <c r="L101" s="111"/>
    </row>
    <row r="102" spans="2:47" s="1" customFormat="1" ht="21.75" customHeight="1">
      <c r="B102" s="25"/>
      <c r="L102" s="25"/>
    </row>
    <row r="103" spans="2:47" s="1" customFormat="1" ht="6.95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5"/>
    </row>
    <row r="107" spans="2:47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5"/>
    </row>
    <row r="108" spans="2:47" s="1" customFormat="1" ht="24.95" customHeight="1">
      <c r="B108" s="25"/>
      <c r="C108" s="17" t="s">
        <v>195</v>
      </c>
      <c r="L108" s="25"/>
    </row>
    <row r="109" spans="2:47" s="1" customFormat="1" ht="6.95" customHeight="1">
      <c r="B109" s="25"/>
      <c r="L109" s="25"/>
    </row>
    <row r="110" spans="2:47" s="1" customFormat="1" ht="12" customHeight="1">
      <c r="B110" s="25"/>
      <c r="C110" s="22" t="s">
        <v>13</v>
      </c>
      <c r="L110" s="25"/>
    </row>
    <row r="111" spans="2:47" s="1" customFormat="1" ht="26.25" customHeight="1">
      <c r="B111" s="25"/>
      <c r="E111" s="207" t="str">
        <f>E7</f>
        <v>PRVKY DROBNEJ ARCHITEKTÚRY A OSTATNEJ VÝBAVY PRE DOPRAVNÚ A CYKLO INFRAŠTRUKTÚRU PRVKY VÝBAVY</v>
      </c>
      <c r="F111" s="208"/>
      <c r="G111" s="208"/>
      <c r="H111" s="208"/>
      <c r="L111" s="25"/>
    </row>
    <row r="112" spans="2:47" ht="12" customHeight="1">
      <c r="B112" s="16"/>
      <c r="C112" s="22" t="s">
        <v>174</v>
      </c>
      <c r="L112" s="16"/>
    </row>
    <row r="113" spans="2:65" s="1" customFormat="1" ht="16.5" customHeight="1">
      <c r="B113" s="25"/>
      <c r="E113" s="207" t="s">
        <v>175</v>
      </c>
      <c r="F113" s="209"/>
      <c r="G113" s="209"/>
      <c r="H113" s="209"/>
      <c r="L113" s="25"/>
    </row>
    <row r="114" spans="2:65" s="1" customFormat="1" ht="12" customHeight="1">
      <c r="B114" s="25"/>
      <c r="C114" s="22" t="s">
        <v>176</v>
      </c>
      <c r="L114" s="25"/>
    </row>
    <row r="115" spans="2:65" s="1" customFormat="1" ht="16.5" customHeight="1">
      <c r="B115" s="25"/>
      <c r="E115" s="169" t="str">
        <f>E11</f>
        <v>12.19 - STOJAN NA BICYKLE - TYP B</v>
      </c>
      <c r="F115" s="209"/>
      <c r="G115" s="209"/>
      <c r="H115" s="209"/>
      <c r="L115" s="25"/>
    </row>
    <row r="116" spans="2:65" s="1" customFormat="1" ht="6.95" customHeight="1">
      <c r="B116" s="25"/>
      <c r="L116" s="25"/>
    </row>
    <row r="117" spans="2:65" s="1" customFormat="1" ht="12" customHeight="1">
      <c r="B117" s="25"/>
      <c r="C117" s="22" t="s">
        <v>16</v>
      </c>
      <c r="F117" s="20" t="str">
        <f>F14</f>
        <v xml:space="preserve"> </v>
      </c>
      <c r="I117" s="22" t="s">
        <v>18</v>
      </c>
      <c r="J117" s="48" t="str">
        <f>IF(J14="","",J14)</f>
        <v>9. 11. 2024</v>
      </c>
      <c r="L117" s="25"/>
    </row>
    <row r="118" spans="2:65" s="1" customFormat="1" ht="6.95" customHeight="1">
      <c r="B118" s="25"/>
      <c r="L118" s="25"/>
    </row>
    <row r="119" spans="2:65" s="1" customFormat="1" ht="54.4" customHeight="1">
      <c r="B119" s="25"/>
      <c r="C119" s="22" t="s">
        <v>20</v>
      </c>
      <c r="F119" s="20" t="str">
        <f>E17</f>
        <v>SÚC PSK, Jesenná 14, 080 05 Prešov</v>
      </c>
      <c r="I119" s="22" t="s">
        <v>25</v>
      </c>
      <c r="J119" s="23" t="str">
        <f>E23</f>
        <v>ŠTOFIRA ARCHITEKTI, s.r.o., Strojárska 2206, Snina</v>
      </c>
      <c r="L119" s="25"/>
    </row>
    <row r="120" spans="2:65" s="1" customFormat="1" ht="15.2" customHeight="1">
      <c r="B120" s="25"/>
      <c r="C120" s="22" t="s">
        <v>24</v>
      </c>
      <c r="F120" s="20" t="str">
        <f>IF(E20="","",E20)</f>
        <v xml:space="preserve"> </v>
      </c>
      <c r="I120" s="22" t="s">
        <v>28</v>
      </c>
      <c r="J120" s="23" t="str">
        <f>E26</f>
        <v>Martin Kofira - KM</v>
      </c>
      <c r="L120" s="25"/>
    </row>
    <row r="121" spans="2:65" s="1" customFormat="1" ht="10.35" customHeight="1">
      <c r="B121" s="25"/>
      <c r="L121" s="25"/>
    </row>
    <row r="122" spans="2:65" s="10" customFormat="1" ht="29.25" customHeight="1">
      <c r="B122" s="115"/>
      <c r="C122" s="116" t="s">
        <v>196</v>
      </c>
      <c r="D122" s="117" t="s">
        <v>56</v>
      </c>
      <c r="E122" s="117" t="s">
        <v>52</v>
      </c>
      <c r="F122" s="117" t="s">
        <v>53</v>
      </c>
      <c r="G122" s="117" t="s">
        <v>197</v>
      </c>
      <c r="H122" s="117" t="s">
        <v>198</v>
      </c>
      <c r="I122" s="117" t="s">
        <v>199</v>
      </c>
      <c r="J122" s="118" t="s">
        <v>180</v>
      </c>
      <c r="K122" s="119" t="s">
        <v>200</v>
      </c>
      <c r="L122" s="115"/>
      <c r="M122" s="55" t="s">
        <v>1</v>
      </c>
      <c r="N122" s="56" t="s">
        <v>35</v>
      </c>
      <c r="O122" s="56" t="s">
        <v>201</v>
      </c>
      <c r="P122" s="56" t="s">
        <v>202</v>
      </c>
      <c r="Q122" s="56" t="s">
        <v>203</v>
      </c>
      <c r="R122" s="56" t="s">
        <v>204</v>
      </c>
      <c r="S122" s="56" t="s">
        <v>205</v>
      </c>
      <c r="T122" s="57" t="s">
        <v>206</v>
      </c>
    </row>
    <row r="123" spans="2:65" s="1" customFormat="1" ht="22.9" customHeight="1">
      <c r="B123" s="25"/>
      <c r="C123" s="60" t="s">
        <v>181</v>
      </c>
      <c r="J123" s="120">
        <f>BK123</f>
        <v>482.48</v>
      </c>
      <c r="L123" s="25"/>
      <c r="M123" s="58"/>
      <c r="N123" s="49"/>
      <c r="O123" s="49"/>
      <c r="P123" s="121">
        <f>P124</f>
        <v>0.77405000000000002</v>
      </c>
      <c r="Q123" s="49"/>
      <c r="R123" s="121">
        <f>R124</f>
        <v>2.4652480000000001E-2</v>
      </c>
      <c r="S123" s="49"/>
      <c r="T123" s="122">
        <f>T124</f>
        <v>0</v>
      </c>
      <c r="AT123" s="13" t="s">
        <v>70</v>
      </c>
      <c r="AU123" s="13" t="s">
        <v>182</v>
      </c>
      <c r="BK123" s="123">
        <f>BK124</f>
        <v>482.48</v>
      </c>
    </row>
    <row r="124" spans="2:65" s="11" customFormat="1" ht="25.9" customHeight="1">
      <c r="B124" s="124"/>
      <c r="D124" s="125" t="s">
        <v>70</v>
      </c>
      <c r="E124" s="126" t="s">
        <v>207</v>
      </c>
      <c r="F124" s="126" t="s">
        <v>208</v>
      </c>
      <c r="J124" s="127">
        <f>BK124</f>
        <v>482.48</v>
      </c>
      <c r="L124" s="124"/>
      <c r="M124" s="128"/>
      <c r="P124" s="129">
        <f>P125+P129</f>
        <v>0.77405000000000002</v>
      </c>
      <c r="R124" s="129">
        <f>R125+R129</f>
        <v>2.4652480000000001E-2</v>
      </c>
      <c r="T124" s="130">
        <f>T125+T129</f>
        <v>0</v>
      </c>
      <c r="AR124" s="125" t="s">
        <v>78</v>
      </c>
      <c r="AT124" s="131" t="s">
        <v>70</v>
      </c>
      <c r="AU124" s="131" t="s">
        <v>71</v>
      </c>
      <c r="AY124" s="125" t="s">
        <v>209</v>
      </c>
      <c r="BK124" s="132">
        <f>BK125+BK129</f>
        <v>482.48</v>
      </c>
    </row>
    <row r="125" spans="2:65" s="11" customFormat="1" ht="22.9" customHeight="1">
      <c r="B125" s="124"/>
      <c r="D125" s="125" t="s">
        <v>70</v>
      </c>
      <c r="E125" s="133" t="s">
        <v>229</v>
      </c>
      <c r="F125" s="133" t="s">
        <v>230</v>
      </c>
      <c r="J125" s="134">
        <f>BK125</f>
        <v>481.23</v>
      </c>
      <c r="L125" s="124"/>
      <c r="M125" s="128"/>
      <c r="P125" s="129">
        <f>SUM(P126:P128)</f>
        <v>0.72499999999999998</v>
      </c>
      <c r="R125" s="129">
        <f>SUM(R126:R128)</f>
        <v>2.4652480000000001E-2</v>
      </c>
      <c r="T125" s="130">
        <f>SUM(T126:T128)</f>
        <v>0</v>
      </c>
      <c r="AR125" s="125" t="s">
        <v>78</v>
      </c>
      <c r="AT125" s="131" t="s">
        <v>70</v>
      </c>
      <c r="AU125" s="131" t="s">
        <v>78</v>
      </c>
      <c r="AY125" s="125" t="s">
        <v>209</v>
      </c>
      <c r="BK125" s="132">
        <f>SUM(BK126:BK128)</f>
        <v>481.23</v>
      </c>
    </row>
    <row r="126" spans="2:65" s="1" customFormat="1" ht="24.2" customHeight="1">
      <c r="B126" s="135"/>
      <c r="C126" s="136" t="s">
        <v>78</v>
      </c>
      <c r="D126" s="136" t="s">
        <v>212</v>
      </c>
      <c r="E126" s="137" t="s">
        <v>531</v>
      </c>
      <c r="F126" s="138" t="s">
        <v>532</v>
      </c>
      <c r="G126" s="139" t="s">
        <v>215</v>
      </c>
      <c r="H126" s="140">
        <v>1</v>
      </c>
      <c r="I126" s="141">
        <v>32.630000000000003</v>
      </c>
      <c r="J126" s="141">
        <f>ROUND(I126*H126,2)</f>
        <v>32.630000000000003</v>
      </c>
      <c r="K126" s="142"/>
      <c r="L126" s="25"/>
      <c r="M126" s="143" t="s">
        <v>1</v>
      </c>
      <c r="N126" s="144" t="s">
        <v>37</v>
      </c>
      <c r="O126" s="145">
        <v>0.72499999999999998</v>
      </c>
      <c r="P126" s="145">
        <f>O126*H126</f>
        <v>0.72499999999999998</v>
      </c>
      <c r="Q126" s="145">
        <v>6.5247999999999999E-4</v>
      </c>
      <c r="R126" s="145">
        <f>Q126*H126</f>
        <v>6.5247999999999999E-4</v>
      </c>
      <c r="S126" s="145">
        <v>0</v>
      </c>
      <c r="T126" s="146">
        <f>S126*H126</f>
        <v>0</v>
      </c>
      <c r="AR126" s="147" t="s">
        <v>216</v>
      </c>
      <c r="AT126" s="147" t="s">
        <v>212</v>
      </c>
      <c r="AU126" s="147" t="s">
        <v>84</v>
      </c>
      <c r="AY126" s="13" t="s">
        <v>209</v>
      </c>
      <c r="BE126" s="148">
        <f>IF(N126="základná",J126,0)</f>
        <v>0</v>
      </c>
      <c r="BF126" s="148">
        <f>IF(N126="znížená",J126,0)</f>
        <v>32.630000000000003</v>
      </c>
      <c r="BG126" s="148">
        <f>IF(N126="zákl. prenesená",J126,0)</f>
        <v>0</v>
      </c>
      <c r="BH126" s="148">
        <f>IF(N126="zníž. prenesená",J126,0)</f>
        <v>0</v>
      </c>
      <c r="BI126" s="148">
        <f>IF(N126="nulová",J126,0)</f>
        <v>0</v>
      </c>
      <c r="BJ126" s="13" t="s">
        <v>84</v>
      </c>
      <c r="BK126" s="148">
        <f>ROUND(I126*H126,2)</f>
        <v>32.630000000000003</v>
      </c>
      <c r="BL126" s="13" t="s">
        <v>216</v>
      </c>
      <c r="BM126" s="147" t="s">
        <v>533</v>
      </c>
    </row>
    <row r="127" spans="2:65" s="1" customFormat="1" ht="16.5" customHeight="1">
      <c r="B127" s="135"/>
      <c r="C127" s="149" t="s">
        <v>84</v>
      </c>
      <c r="D127" s="149" t="s">
        <v>218</v>
      </c>
      <c r="E127" s="150" t="s">
        <v>534</v>
      </c>
      <c r="F127" s="151" t="s">
        <v>539</v>
      </c>
      <c r="G127" s="152" t="s">
        <v>215</v>
      </c>
      <c r="H127" s="153">
        <v>1</v>
      </c>
      <c r="I127" s="154">
        <v>448.6</v>
      </c>
      <c r="J127" s="154">
        <f>ROUND(I127*H127,2)</f>
        <v>448.6</v>
      </c>
      <c r="K127" s="155"/>
      <c r="L127" s="156"/>
      <c r="M127" s="157" t="s">
        <v>1</v>
      </c>
      <c r="N127" s="158" t="s">
        <v>37</v>
      </c>
      <c r="O127" s="145">
        <v>0</v>
      </c>
      <c r="P127" s="145">
        <f>O127*H127</f>
        <v>0</v>
      </c>
      <c r="Q127" s="145">
        <v>2.4E-2</v>
      </c>
      <c r="R127" s="145">
        <f>Q127*H127</f>
        <v>2.4E-2</v>
      </c>
      <c r="S127" s="145">
        <v>0</v>
      </c>
      <c r="T127" s="146">
        <f>S127*H127</f>
        <v>0</v>
      </c>
      <c r="AR127" s="147" t="s">
        <v>221</v>
      </c>
      <c r="AT127" s="147" t="s">
        <v>218</v>
      </c>
      <c r="AU127" s="147" t="s">
        <v>84</v>
      </c>
      <c r="AY127" s="13" t="s">
        <v>209</v>
      </c>
      <c r="BE127" s="148">
        <f>IF(N127="základná",J127,0)</f>
        <v>0</v>
      </c>
      <c r="BF127" s="148">
        <f>IF(N127="znížená",J127,0)</f>
        <v>448.6</v>
      </c>
      <c r="BG127" s="148">
        <f>IF(N127="zákl. prenesená",J127,0)</f>
        <v>0</v>
      </c>
      <c r="BH127" s="148">
        <f>IF(N127="zníž. prenesená",J127,0)</f>
        <v>0</v>
      </c>
      <c r="BI127" s="148">
        <f>IF(N127="nulová",J127,0)</f>
        <v>0</v>
      </c>
      <c r="BJ127" s="13" t="s">
        <v>84</v>
      </c>
      <c r="BK127" s="148">
        <f>ROUND(I127*H127,2)</f>
        <v>448.6</v>
      </c>
      <c r="BL127" s="13" t="s">
        <v>216</v>
      </c>
      <c r="BM127" s="147" t="s">
        <v>536</v>
      </c>
    </row>
    <row r="128" spans="2:65" s="1" customFormat="1" ht="78">
      <c r="B128" s="25"/>
      <c r="D128" s="159" t="s">
        <v>286</v>
      </c>
      <c r="F128" s="160" t="s">
        <v>540</v>
      </c>
      <c r="L128" s="25"/>
      <c r="M128" s="161"/>
      <c r="T128" s="52"/>
      <c r="AT128" s="13" t="s">
        <v>286</v>
      </c>
      <c r="AU128" s="13" t="s">
        <v>84</v>
      </c>
    </row>
    <row r="129" spans="2:65" s="11" customFormat="1" ht="22.9" customHeight="1">
      <c r="B129" s="124"/>
      <c r="D129" s="125" t="s">
        <v>70</v>
      </c>
      <c r="E129" s="133" t="s">
        <v>235</v>
      </c>
      <c r="F129" s="133" t="s">
        <v>236</v>
      </c>
      <c r="J129" s="134">
        <f>BK129</f>
        <v>1.25</v>
      </c>
      <c r="L129" s="124"/>
      <c r="M129" s="128"/>
      <c r="P129" s="129">
        <f>P130</f>
        <v>4.9050000000000003E-2</v>
      </c>
      <c r="R129" s="129">
        <f>R130</f>
        <v>0</v>
      </c>
      <c r="T129" s="130">
        <f>T130</f>
        <v>0</v>
      </c>
      <c r="AR129" s="125" t="s">
        <v>78</v>
      </c>
      <c r="AT129" s="131" t="s">
        <v>70</v>
      </c>
      <c r="AU129" s="131" t="s">
        <v>78</v>
      </c>
      <c r="AY129" s="125" t="s">
        <v>209</v>
      </c>
      <c r="BK129" s="132">
        <f>BK130</f>
        <v>1.25</v>
      </c>
    </row>
    <row r="130" spans="2:65" s="1" customFormat="1" ht="33" customHeight="1">
      <c r="B130" s="135"/>
      <c r="C130" s="136" t="s">
        <v>210</v>
      </c>
      <c r="D130" s="136" t="s">
        <v>212</v>
      </c>
      <c r="E130" s="137" t="s">
        <v>480</v>
      </c>
      <c r="F130" s="138" t="s">
        <v>481</v>
      </c>
      <c r="G130" s="139" t="s">
        <v>240</v>
      </c>
      <c r="H130" s="140">
        <v>2.5000000000000001E-2</v>
      </c>
      <c r="I130" s="141">
        <v>49.99</v>
      </c>
      <c r="J130" s="141">
        <f>ROUND(I130*H130,2)</f>
        <v>1.25</v>
      </c>
      <c r="K130" s="142"/>
      <c r="L130" s="25"/>
      <c r="M130" s="162" t="s">
        <v>1</v>
      </c>
      <c r="N130" s="163" t="s">
        <v>37</v>
      </c>
      <c r="O130" s="164">
        <v>1.962</v>
      </c>
      <c r="P130" s="164">
        <f>O130*H130</f>
        <v>4.9050000000000003E-2</v>
      </c>
      <c r="Q130" s="164">
        <v>0</v>
      </c>
      <c r="R130" s="164">
        <f>Q130*H130</f>
        <v>0</v>
      </c>
      <c r="S130" s="164">
        <v>0</v>
      </c>
      <c r="T130" s="165">
        <f>S130*H130</f>
        <v>0</v>
      </c>
      <c r="AR130" s="147" t="s">
        <v>216</v>
      </c>
      <c r="AT130" s="147" t="s">
        <v>212</v>
      </c>
      <c r="AU130" s="147" t="s">
        <v>84</v>
      </c>
      <c r="AY130" s="13" t="s">
        <v>209</v>
      </c>
      <c r="BE130" s="148">
        <f>IF(N130="základná",J130,0)</f>
        <v>0</v>
      </c>
      <c r="BF130" s="148">
        <f>IF(N130="znížená",J130,0)</f>
        <v>1.25</v>
      </c>
      <c r="BG130" s="148">
        <f>IF(N130="zákl. prenesená",J130,0)</f>
        <v>0</v>
      </c>
      <c r="BH130" s="148">
        <f>IF(N130="zníž. prenesená",J130,0)</f>
        <v>0</v>
      </c>
      <c r="BI130" s="148">
        <f>IF(N130="nulová",J130,0)</f>
        <v>0</v>
      </c>
      <c r="BJ130" s="13" t="s">
        <v>84</v>
      </c>
      <c r="BK130" s="148">
        <f>ROUND(I130*H130,2)</f>
        <v>1.25</v>
      </c>
      <c r="BL130" s="13" t="s">
        <v>216</v>
      </c>
      <c r="BM130" s="147" t="s">
        <v>482</v>
      </c>
    </row>
    <row r="131" spans="2:65" s="1" customFormat="1" ht="6.95" customHeight="1"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25"/>
    </row>
  </sheetData>
  <autoFilter ref="C122:K130" xr:uid="{00000000-0009-0000-0000-000013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B1:BM1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142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173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PRVKY VÝBAVY</v>
      </c>
      <c r="F7" s="208"/>
      <c r="G7" s="208"/>
      <c r="H7" s="208"/>
      <c r="L7" s="16"/>
    </row>
    <row r="8" spans="2:46" ht="12" customHeight="1">
      <c r="B8" s="16"/>
      <c r="D8" s="22" t="s">
        <v>174</v>
      </c>
      <c r="L8" s="16"/>
    </row>
    <row r="9" spans="2:46" s="1" customFormat="1" ht="16.5" customHeight="1">
      <c r="B9" s="25"/>
      <c r="E9" s="207" t="s">
        <v>175</v>
      </c>
      <c r="F9" s="209"/>
      <c r="G9" s="209"/>
      <c r="H9" s="209"/>
      <c r="L9" s="25"/>
    </row>
    <row r="10" spans="2:46" s="1" customFormat="1" ht="12" customHeight="1">
      <c r="B10" s="25"/>
      <c r="D10" s="22" t="s">
        <v>176</v>
      </c>
      <c r="L10" s="25"/>
    </row>
    <row r="11" spans="2:46" s="1" customFormat="1" ht="16.5" customHeight="1">
      <c r="B11" s="25"/>
      <c r="E11" s="169" t="s">
        <v>541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89" t="str">
        <f>'Rekapitulácia stavby'!E14</f>
        <v xml:space="preserve"> </v>
      </c>
      <c r="F20" s="189"/>
      <c r="G20" s="189"/>
      <c r="H20" s="189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92" t="s">
        <v>1</v>
      </c>
      <c r="F29" s="192"/>
      <c r="G29" s="192"/>
      <c r="H29" s="192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ROUND(J125, 2)</f>
        <v>1043.95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ROUND((SUM(BE125:BE143)),  2)</f>
        <v>0</v>
      </c>
      <c r="G35" s="93"/>
      <c r="H35" s="93"/>
      <c r="I35" s="94">
        <v>0.2</v>
      </c>
      <c r="J35" s="92">
        <f>ROUND(((SUM(BE125:BE143))*I35),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ROUND((SUM(BF125:BF143)),  2)</f>
        <v>1043.95</v>
      </c>
      <c r="I36" s="95">
        <v>0.2</v>
      </c>
      <c r="J36" s="82">
        <f>ROUND(((SUM(BF125:BF143))*I36),  2)</f>
        <v>208.79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ROUND((SUM(BG125:BG143)),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ROUND((SUM(BH125:BH143)),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ROUND((SUM(BI125:BI143)),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1252.74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178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PRVKY VÝBAVY</v>
      </c>
      <c r="F85" s="208"/>
      <c r="G85" s="208"/>
      <c r="H85" s="208"/>
      <c r="L85" s="25"/>
    </row>
    <row r="86" spans="2:12" ht="12" customHeight="1">
      <c r="B86" s="16"/>
      <c r="C86" s="22" t="s">
        <v>174</v>
      </c>
      <c r="L86" s="16"/>
    </row>
    <row r="87" spans="2:12" s="1" customFormat="1" ht="16.5" customHeight="1">
      <c r="B87" s="25"/>
      <c r="E87" s="207" t="s">
        <v>175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176</v>
      </c>
      <c r="L88" s="25"/>
    </row>
    <row r="89" spans="2:12" s="1" customFormat="1" ht="16.5" customHeight="1">
      <c r="B89" s="25"/>
      <c r="E89" s="169" t="str">
        <f>E11</f>
        <v>12.20 - TURISTICKÉ SMEROVNÍKY - TYP A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179</v>
      </c>
      <c r="D96" s="96"/>
      <c r="E96" s="96"/>
      <c r="F96" s="96"/>
      <c r="G96" s="96"/>
      <c r="H96" s="96"/>
      <c r="I96" s="96"/>
      <c r="J96" s="105" t="s">
        <v>180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181</v>
      </c>
      <c r="J98" s="62">
        <f>J125</f>
        <v>1043.95</v>
      </c>
      <c r="L98" s="25"/>
      <c r="AU98" s="13" t="s">
        <v>182</v>
      </c>
    </row>
    <row r="99" spans="2:47" s="8" customFormat="1" ht="24.95" customHeight="1">
      <c r="B99" s="107"/>
      <c r="D99" s="108" t="s">
        <v>183</v>
      </c>
      <c r="E99" s="109"/>
      <c r="F99" s="109"/>
      <c r="G99" s="109"/>
      <c r="H99" s="109"/>
      <c r="I99" s="109"/>
      <c r="J99" s="110">
        <f>J126</f>
        <v>1043.95</v>
      </c>
      <c r="L99" s="107"/>
    </row>
    <row r="100" spans="2:47" s="9" customFormat="1" ht="19.899999999999999" customHeight="1">
      <c r="B100" s="111"/>
      <c r="D100" s="112" t="s">
        <v>439</v>
      </c>
      <c r="E100" s="113"/>
      <c r="F100" s="113"/>
      <c r="G100" s="113"/>
      <c r="H100" s="113"/>
      <c r="I100" s="113"/>
      <c r="J100" s="114">
        <f>J127</f>
        <v>23.599999999999998</v>
      </c>
      <c r="L100" s="111"/>
    </row>
    <row r="101" spans="2:47" s="9" customFormat="1" ht="19.899999999999999" customHeight="1">
      <c r="B101" s="111"/>
      <c r="D101" s="112" t="s">
        <v>440</v>
      </c>
      <c r="E101" s="113"/>
      <c r="F101" s="113"/>
      <c r="G101" s="113"/>
      <c r="H101" s="113"/>
      <c r="I101" s="113"/>
      <c r="J101" s="114">
        <f>J135</f>
        <v>16.580000000000002</v>
      </c>
      <c r="L101" s="111"/>
    </row>
    <row r="102" spans="2:47" s="9" customFormat="1" ht="19.899999999999999" customHeight="1">
      <c r="B102" s="111"/>
      <c r="D102" s="112" t="s">
        <v>186</v>
      </c>
      <c r="E102" s="113"/>
      <c r="F102" s="113"/>
      <c r="G102" s="113"/>
      <c r="H102" s="113"/>
      <c r="I102" s="113"/>
      <c r="J102" s="114">
        <f>J138</f>
        <v>983.22</v>
      </c>
      <c r="L102" s="111"/>
    </row>
    <row r="103" spans="2:47" s="9" customFormat="1" ht="19.899999999999999" customHeight="1">
      <c r="B103" s="111"/>
      <c r="D103" s="112" t="s">
        <v>187</v>
      </c>
      <c r="E103" s="113"/>
      <c r="F103" s="113"/>
      <c r="G103" s="113"/>
      <c r="H103" s="113"/>
      <c r="I103" s="113"/>
      <c r="J103" s="114">
        <f>J142</f>
        <v>20.55</v>
      </c>
      <c r="L103" s="111"/>
    </row>
    <row r="104" spans="2:47" s="1" customFormat="1" ht="21.75" customHeight="1">
      <c r="B104" s="25"/>
      <c r="L104" s="25"/>
    </row>
    <row r="105" spans="2:47" s="1" customFormat="1" ht="6.95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5"/>
    </row>
    <row r="109" spans="2:47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5"/>
    </row>
    <row r="110" spans="2:47" s="1" customFormat="1" ht="24.95" customHeight="1">
      <c r="B110" s="25"/>
      <c r="C110" s="17" t="s">
        <v>195</v>
      </c>
      <c r="L110" s="25"/>
    </row>
    <row r="111" spans="2:47" s="1" customFormat="1" ht="6.95" customHeight="1">
      <c r="B111" s="25"/>
      <c r="L111" s="25"/>
    </row>
    <row r="112" spans="2:47" s="1" customFormat="1" ht="12" customHeight="1">
      <c r="B112" s="25"/>
      <c r="C112" s="22" t="s">
        <v>13</v>
      </c>
      <c r="L112" s="25"/>
    </row>
    <row r="113" spans="2:65" s="1" customFormat="1" ht="26.25" customHeight="1">
      <c r="B113" s="25"/>
      <c r="E113" s="207" t="str">
        <f>E7</f>
        <v>PRVKY DROBNEJ ARCHITEKTÚRY A OSTATNEJ VÝBAVY PRE DOPRAVNÚ A CYKLO INFRAŠTRUKTÚRU PRVKY VÝBAVY</v>
      </c>
      <c r="F113" s="208"/>
      <c r="G113" s="208"/>
      <c r="H113" s="208"/>
      <c r="L113" s="25"/>
    </row>
    <row r="114" spans="2:65" ht="12" customHeight="1">
      <c r="B114" s="16"/>
      <c r="C114" s="22" t="s">
        <v>174</v>
      </c>
      <c r="L114" s="16"/>
    </row>
    <row r="115" spans="2:65" s="1" customFormat="1" ht="16.5" customHeight="1">
      <c r="B115" s="25"/>
      <c r="E115" s="207" t="s">
        <v>175</v>
      </c>
      <c r="F115" s="209"/>
      <c r="G115" s="209"/>
      <c r="H115" s="209"/>
      <c r="L115" s="25"/>
    </row>
    <row r="116" spans="2:65" s="1" customFormat="1" ht="12" customHeight="1">
      <c r="B116" s="25"/>
      <c r="C116" s="22" t="s">
        <v>176</v>
      </c>
      <c r="L116" s="25"/>
    </row>
    <row r="117" spans="2:65" s="1" customFormat="1" ht="16.5" customHeight="1">
      <c r="B117" s="25"/>
      <c r="E117" s="169" t="str">
        <f>E11</f>
        <v>12.20 - TURISTICKÉ SMEROVNÍKY - TYP A</v>
      </c>
      <c r="F117" s="209"/>
      <c r="G117" s="209"/>
      <c r="H117" s="209"/>
      <c r="L117" s="25"/>
    </row>
    <row r="118" spans="2:65" s="1" customFormat="1" ht="6.95" customHeight="1">
      <c r="B118" s="25"/>
      <c r="L118" s="25"/>
    </row>
    <row r="119" spans="2:65" s="1" customFormat="1" ht="12" customHeight="1">
      <c r="B119" s="25"/>
      <c r="C119" s="22" t="s">
        <v>16</v>
      </c>
      <c r="F119" s="20" t="str">
        <f>F14</f>
        <v xml:space="preserve"> </v>
      </c>
      <c r="I119" s="22" t="s">
        <v>18</v>
      </c>
      <c r="J119" s="48" t="str">
        <f>IF(J14="","",J14)</f>
        <v>9. 11. 2024</v>
      </c>
      <c r="L119" s="25"/>
    </row>
    <row r="120" spans="2:65" s="1" customFormat="1" ht="6.95" customHeight="1">
      <c r="B120" s="25"/>
      <c r="L120" s="25"/>
    </row>
    <row r="121" spans="2:65" s="1" customFormat="1" ht="54.4" customHeight="1">
      <c r="B121" s="25"/>
      <c r="C121" s="22" t="s">
        <v>20</v>
      </c>
      <c r="F121" s="20" t="str">
        <f>E17</f>
        <v>SÚC PSK, Jesenná 14, 080 05 Prešov</v>
      </c>
      <c r="I121" s="22" t="s">
        <v>25</v>
      </c>
      <c r="J121" s="23" t="str">
        <f>E23</f>
        <v>ŠTOFIRA ARCHITEKTI, s.r.o., Strojárska 2206, Snina</v>
      </c>
      <c r="L121" s="25"/>
    </row>
    <row r="122" spans="2:65" s="1" customFormat="1" ht="15.2" customHeight="1">
      <c r="B122" s="25"/>
      <c r="C122" s="22" t="s">
        <v>24</v>
      </c>
      <c r="F122" s="20" t="str">
        <f>IF(E20="","",E20)</f>
        <v xml:space="preserve"> </v>
      </c>
      <c r="I122" s="22" t="s">
        <v>28</v>
      </c>
      <c r="J122" s="23" t="str">
        <f>E26</f>
        <v>Martin Kofira - KM</v>
      </c>
      <c r="L122" s="25"/>
    </row>
    <row r="123" spans="2:65" s="1" customFormat="1" ht="10.35" customHeight="1">
      <c r="B123" s="25"/>
      <c r="L123" s="25"/>
    </row>
    <row r="124" spans="2:65" s="10" customFormat="1" ht="29.25" customHeight="1">
      <c r="B124" s="115"/>
      <c r="C124" s="116" t="s">
        <v>196</v>
      </c>
      <c r="D124" s="117" t="s">
        <v>56</v>
      </c>
      <c r="E124" s="117" t="s">
        <v>52</v>
      </c>
      <c r="F124" s="117" t="s">
        <v>53</v>
      </c>
      <c r="G124" s="117" t="s">
        <v>197</v>
      </c>
      <c r="H124" s="117" t="s">
        <v>198</v>
      </c>
      <c r="I124" s="117" t="s">
        <v>199</v>
      </c>
      <c r="J124" s="118" t="s">
        <v>180</v>
      </c>
      <c r="K124" s="119" t="s">
        <v>200</v>
      </c>
      <c r="L124" s="115"/>
      <c r="M124" s="55" t="s">
        <v>1</v>
      </c>
      <c r="N124" s="56" t="s">
        <v>35</v>
      </c>
      <c r="O124" s="56" t="s">
        <v>201</v>
      </c>
      <c r="P124" s="56" t="s">
        <v>202</v>
      </c>
      <c r="Q124" s="56" t="s">
        <v>203</v>
      </c>
      <c r="R124" s="56" t="s">
        <v>204</v>
      </c>
      <c r="S124" s="56" t="s">
        <v>205</v>
      </c>
      <c r="T124" s="57" t="s">
        <v>206</v>
      </c>
    </row>
    <row r="125" spans="2:65" s="1" customFormat="1" ht="22.9" customHeight="1">
      <c r="B125" s="25"/>
      <c r="C125" s="60" t="s">
        <v>181</v>
      </c>
      <c r="J125" s="120">
        <f>BK125</f>
        <v>1043.95</v>
      </c>
      <c r="L125" s="25"/>
      <c r="M125" s="58"/>
      <c r="N125" s="49"/>
      <c r="O125" s="49"/>
      <c r="P125" s="121">
        <f>P126</f>
        <v>2.6933989999999999</v>
      </c>
      <c r="Q125" s="49"/>
      <c r="R125" s="121">
        <f>R126</f>
        <v>0.41068223999999998</v>
      </c>
      <c r="S125" s="49"/>
      <c r="T125" s="122">
        <f>T126</f>
        <v>0</v>
      </c>
      <c r="AT125" s="13" t="s">
        <v>70</v>
      </c>
      <c r="AU125" s="13" t="s">
        <v>182</v>
      </c>
      <c r="BK125" s="123">
        <f>BK126</f>
        <v>1043.95</v>
      </c>
    </row>
    <row r="126" spans="2:65" s="11" customFormat="1" ht="25.9" customHeight="1">
      <c r="B126" s="124"/>
      <c r="D126" s="125" t="s">
        <v>70</v>
      </c>
      <c r="E126" s="126" t="s">
        <v>207</v>
      </c>
      <c r="F126" s="126" t="s">
        <v>208</v>
      </c>
      <c r="J126" s="127">
        <f>BK126</f>
        <v>1043.95</v>
      </c>
      <c r="L126" s="124"/>
      <c r="M126" s="128"/>
      <c r="P126" s="129">
        <f>P127+P135+P138+P142</f>
        <v>2.6933989999999999</v>
      </c>
      <c r="R126" s="129">
        <f>R127+R135+R138+R142</f>
        <v>0.41068223999999998</v>
      </c>
      <c r="T126" s="130">
        <f>T127+T135+T138+T142</f>
        <v>0</v>
      </c>
      <c r="AR126" s="125" t="s">
        <v>78</v>
      </c>
      <c r="AT126" s="131" t="s">
        <v>70</v>
      </c>
      <c r="AU126" s="131" t="s">
        <v>71</v>
      </c>
      <c r="AY126" s="125" t="s">
        <v>209</v>
      </c>
      <c r="BK126" s="132">
        <f>BK127+BK135+BK138+BK142</f>
        <v>1043.95</v>
      </c>
    </row>
    <row r="127" spans="2:65" s="11" customFormat="1" ht="22.9" customHeight="1">
      <c r="B127" s="124"/>
      <c r="D127" s="125" t="s">
        <v>70</v>
      </c>
      <c r="E127" s="133" t="s">
        <v>78</v>
      </c>
      <c r="F127" s="133" t="s">
        <v>441</v>
      </c>
      <c r="J127" s="134">
        <f>BK127</f>
        <v>23.599999999999998</v>
      </c>
      <c r="L127" s="124"/>
      <c r="M127" s="128"/>
      <c r="P127" s="129">
        <f>SUM(P128:P134)</f>
        <v>0.74609700000000001</v>
      </c>
      <c r="R127" s="129">
        <f>SUM(R128:R134)</f>
        <v>0</v>
      </c>
      <c r="T127" s="130">
        <f>SUM(T128:T134)</f>
        <v>0</v>
      </c>
      <c r="AR127" s="125" t="s">
        <v>78</v>
      </c>
      <c r="AT127" s="131" t="s">
        <v>70</v>
      </c>
      <c r="AU127" s="131" t="s">
        <v>78</v>
      </c>
      <c r="AY127" s="125" t="s">
        <v>209</v>
      </c>
      <c r="BK127" s="132">
        <f>SUM(BK128:BK134)</f>
        <v>23.599999999999998</v>
      </c>
    </row>
    <row r="128" spans="2:65" s="1" customFormat="1" ht="21.75" customHeight="1">
      <c r="B128" s="135"/>
      <c r="C128" s="136" t="s">
        <v>78</v>
      </c>
      <c r="D128" s="136" t="s">
        <v>212</v>
      </c>
      <c r="E128" s="137" t="s">
        <v>442</v>
      </c>
      <c r="F128" s="138" t="s">
        <v>443</v>
      </c>
      <c r="G128" s="139" t="s">
        <v>227</v>
      </c>
      <c r="H128" s="140">
        <v>0.14399999999999999</v>
      </c>
      <c r="I128" s="141">
        <v>76.959999999999994</v>
      </c>
      <c r="J128" s="141">
        <f t="shared" ref="J128:J134" si="0">ROUND(I128*H128,2)</f>
        <v>11.08</v>
      </c>
      <c r="K128" s="142"/>
      <c r="L128" s="25"/>
      <c r="M128" s="143" t="s">
        <v>1</v>
      </c>
      <c r="N128" s="144" t="s">
        <v>37</v>
      </c>
      <c r="O128" s="145">
        <v>3.85</v>
      </c>
      <c r="P128" s="145">
        <f t="shared" ref="P128:P134" si="1">O128*H128</f>
        <v>0.5544</v>
      </c>
      <c r="Q128" s="145">
        <v>0</v>
      </c>
      <c r="R128" s="145">
        <f t="shared" ref="R128:R134" si="2">Q128*H128</f>
        <v>0</v>
      </c>
      <c r="S128" s="145">
        <v>0</v>
      </c>
      <c r="T128" s="146">
        <f t="shared" ref="T128:T134" si="3">S128*H128</f>
        <v>0</v>
      </c>
      <c r="AR128" s="147" t="s">
        <v>216</v>
      </c>
      <c r="AT128" s="147" t="s">
        <v>212</v>
      </c>
      <c r="AU128" s="147" t="s">
        <v>84</v>
      </c>
      <c r="AY128" s="13" t="s">
        <v>209</v>
      </c>
      <c r="BE128" s="148">
        <f t="shared" ref="BE128:BE134" si="4">IF(N128="základná",J128,0)</f>
        <v>0</v>
      </c>
      <c r="BF128" s="148">
        <f t="shared" ref="BF128:BF134" si="5">IF(N128="znížená",J128,0)</f>
        <v>11.08</v>
      </c>
      <c r="BG128" s="148">
        <f t="shared" ref="BG128:BG134" si="6">IF(N128="zákl. prenesená",J128,0)</f>
        <v>0</v>
      </c>
      <c r="BH128" s="148">
        <f t="shared" ref="BH128:BH134" si="7">IF(N128="zníž. prenesená",J128,0)</f>
        <v>0</v>
      </c>
      <c r="BI128" s="148">
        <f t="shared" ref="BI128:BI134" si="8">IF(N128="nulová",J128,0)</f>
        <v>0</v>
      </c>
      <c r="BJ128" s="13" t="s">
        <v>84</v>
      </c>
      <c r="BK128" s="148">
        <f t="shared" ref="BK128:BK134" si="9">ROUND(I128*H128,2)</f>
        <v>11.08</v>
      </c>
      <c r="BL128" s="13" t="s">
        <v>216</v>
      </c>
      <c r="BM128" s="147" t="s">
        <v>444</v>
      </c>
    </row>
    <row r="129" spans="2:65" s="1" customFormat="1" ht="24.2" customHeight="1">
      <c r="B129" s="135"/>
      <c r="C129" s="136" t="s">
        <v>84</v>
      </c>
      <c r="D129" s="136" t="s">
        <v>212</v>
      </c>
      <c r="E129" s="137" t="s">
        <v>445</v>
      </c>
      <c r="F129" s="138" t="s">
        <v>446</v>
      </c>
      <c r="G129" s="139" t="s">
        <v>227</v>
      </c>
      <c r="H129" s="140">
        <v>4.2999999999999997E-2</v>
      </c>
      <c r="I129" s="141">
        <v>15.4</v>
      </c>
      <c r="J129" s="141">
        <f t="shared" si="0"/>
        <v>0.66</v>
      </c>
      <c r="K129" s="142"/>
      <c r="L129" s="25"/>
      <c r="M129" s="143" t="s">
        <v>1</v>
      </c>
      <c r="N129" s="144" t="s">
        <v>37</v>
      </c>
      <c r="O129" s="145">
        <v>0.77100000000000002</v>
      </c>
      <c r="P129" s="145">
        <f t="shared" si="1"/>
        <v>3.3152999999999995E-2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AR129" s="147" t="s">
        <v>216</v>
      </c>
      <c r="AT129" s="147" t="s">
        <v>212</v>
      </c>
      <c r="AU129" s="147" t="s">
        <v>84</v>
      </c>
      <c r="AY129" s="13" t="s">
        <v>209</v>
      </c>
      <c r="BE129" s="148">
        <f t="shared" si="4"/>
        <v>0</v>
      </c>
      <c r="BF129" s="148">
        <f t="shared" si="5"/>
        <v>0.66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3" t="s">
        <v>84</v>
      </c>
      <c r="BK129" s="148">
        <f t="shared" si="9"/>
        <v>0.66</v>
      </c>
      <c r="BL129" s="13" t="s">
        <v>216</v>
      </c>
      <c r="BM129" s="147" t="s">
        <v>447</v>
      </c>
    </row>
    <row r="130" spans="2:65" s="1" customFormat="1" ht="33" customHeight="1">
      <c r="B130" s="135"/>
      <c r="C130" s="136" t="s">
        <v>210</v>
      </c>
      <c r="D130" s="136" t="s">
        <v>212</v>
      </c>
      <c r="E130" s="137" t="s">
        <v>448</v>
      </c>
      <c r="F130" s="138" t="s">
        <v>449</v>
      </c>
      <c r="G130" s="139" t="s">
        <v>227</v>
      </c>
      <c r="H130" s="140">
        <v>0.14399999999999999</v>
      </c>
      <c r="I130" s="141">
        <v>5.04</v>
      </c>
      <c r="J130" s="141">
        <f t="shared" si="0"/>
        <v>0.73</v>
      </c>
      <c r="K130" s="142"/>
      <c r="L130" s="25"/>
      <c r="M130" s="143" t="s">
        <v>1</v>
      </c>
      <c r="N130" s="144" t="s">
        <v>37</v>
      </c>
      <c r="O130" s="145">
        <v>7.0999999999999994E-2</v>
      </c>
      <c r="P130" s="145">
        <f t="shared" si="1"/>
        <v>1.0223999999999999E-2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216</v>
      </c>
      <c r="AT130" s="147" t="s">
        <v>212</v>
      </c>
      <c r="AU130" s="147" t="s">
        <v>84</v>
      </c>
      <c r="AY130" s="13" t="s">
        <v>209</v>
      </c>
      <c r="BE130" s="148">
        <f t="shared" si="4"/>
        <v>0</v>
      </c>
      <c r="BF130" s="148">
        <f t="shared" si="5"/>
        <v>0.73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3" t="s">
        <v>84</v>
      </c>
      <c r="BK130" s="148">
        <f t="shared" si="9"/>
        <v>0.73</v>
      </c>
      <c r="BL130" s="13" t="s">
        <v>216</v>
      </c>
      <c r="BM130" s="147" t="s">
        <v>450</v>
      </c>
    </row>
    <row r="131" spans="2:65" s="1" customFormat="1" ht="37.9" customHeight="1">
      <c r="B131" s="135"/>
      <c r="C131" s="136" t="s">
        <v>216</v>
      </c>
      <c r="D131" s="136" t="s">
        <v>212</v>
      </c>
      <c r="E131" s="137" t="s">
        <v>451</v>
      </c>
      <c r="F131" s="138" t="s">
        <v>452</v>
      </c>
      <c r="G131" s="139" t="s">
        <v>227</v>
      </c>
      <c r="H131" s="140">
        <v>3.8879999999999999</v>
      </c>
      <c r="I131" s="141">
        <v>0.51</v>
      </c>
      <c r="J131" s="141">
        <f t="shared" si="0"/>
        <v>1.98</v>
      </c>
      <c r="K131" s="142"/>
      <c r="L131" s="25"/>
      <c r="M131" s="143" t="s">
        <v>1</v>
      </c>
      <c r="N131" s="144" t="s">
        <v>37</v>
      </c>
      <c r="O131" s="145">
        <v>7.0000000000000001E-3</v>
      </c>
      <c r="P131" s="145">
        <f t="shared" si="1"/>
        <v>2.7216000000000001E-2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R131" s="147" t="s">
        <v>216</v>
      </c>
      <c r="AT131" s="147" t="s">
        <v>212</v>
      </c>
      <c r="AU131" s="147" t="s">
        <v>84</v>
      </c>
      <c r="AY131" s="13" t="s">
        <v>209</v>
      </c>
      <c r="BE131" s="148">
        <f t="shared" si="4"/>
        <v>0</v>
      </c>
      <c r="BF131" s="148">
        <f t="shared" si="5"/>
        <v>1.98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3" t="s">
        <v>84</v>
      </c>
      <c r="BK131" s="148">
        <f t="shared" si="9"/>
        <v>1.98</v>
      </c>
      <c r="BL131" s="13" t="s">
        <v>216</v>
      </c>
      <c r="BM131" s="147" t="s">
        <v>453</v>
      </c>
    </row>
    <row r="132" spans="2:65" s="1" customFormat="1" ht="16.5" customHeight="1">
      <c r="B132" s="135"/>
      <c r="C132" s="136" t="s">
        <v>237</v>
      </c>
      <c r="D132" s="136" t="s">
        <v>212</v>
      </c>
      <c r="E132" s="137" t="s">
        <v>454</v>
      </c>
      <c r="F132" s="138" t="s">
        <v>455</v>
      </c>
      <c r="G132" s="139" t="s">
        <v>227</v>
      </c>
      <c r="H132" s="140">
        <v>0.14399999999999999</v>
      </c>
      <c r="I132" s="141">
        <v>12.66</v>
      </c>
      <c r="J132" s="141">
        <f t="shared" si="0"/>
        <v>1.82</v>
      </c>
      <c r="K132" s="142"/>
      <c r="L132" s="25"/>
      <c r="M132" s="143" t="s">
        <v>1</v>
      </c>
      <c r="N132" s="144" t="s">
        <v>37</v>
      </c>
      <c r="O132" s="145">
        <v>0.83199999999999996</v>
      </c>
      <c r="P132" s="145">
        <f t="shared" si="1"/>
        <v>0.11980799999999998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AR132" s="147" t="s">
        <v>216</v>
      </c>
      <c r="AT132" s="147" t="s">
        <v>212</v>
      </c>
      <c r="AU132" s="147" t="s">
        <v>84</v>
      </c>
      <c r="AY132" s="13" t="s">
        <v>209</v>
      </c>
      <c r="BE132" s="148">
        <f t="shared" si="4"/>
        <v>0</v>
      </c>
      <c r="BF132" s="148">
        <f t="shared" si="5"/>
        <v>1.82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3" t="s">
        <v>84</v>
      </c>
      <c r="BK132" s="148">
        <f t="shared" si="9"/>
        <v>1.82</v>
      </c>
      <c r="BL132" s="13" t="s">
        <v>216</v>
      </c>
      <c r="BM132" s="147" t="s">
        <v>456</v>
      </c>
    </row>
    <row r="133" spans="2:65" s="1" customFormat="1" ht="16.5" customHeight="1">
      <c r="B133" s="135"/>
      <c r="C133" s="136" t="s">
        <v>223</v>
      </c>
      <c r="D133" s="136" t="s">
        <v>212</v>
      </c>
      <c r="E133" s="137" t="s">
        <v>457</v>
      </c>
      <c r="F133" s="138" t="s">
        <v>458</v>
      </c>
      <c r="G133" s="139" t="s">
        <v>227</v>
      </c>
      <c r="H133" s="140">
        <v>0.14399999999999999</v>
      </c>
      <c r="I133" s="141">
        <v>0.87</v>
      </c>
      <c r="J133" s="141">
        <f t="shared" si="0"/>
        <v>0.13</v>
      </c>
      <c r="K133" s="142"/>
      <c r="L133" s="25"/>
      <c r="M133" s="143" t="s">
        <v>1</v>
      </c>
      <c r="N133" s="144" t="s">
        <v>37</v>
      </c>
      <c r="O133" s="145">
        <v>8.9999999999999993E-3</v>
      </c>
      <c r="P133" s="145">
        <f t="shared" si="1"/>
        <v>1.2959999999999998E-3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AR133" s="147" t="s">
        <v>216</v>
      </c>
      <c r="AT133" s="147" t="s">
        <v>212</v>
      </c>
      <c r="AU133" s="147" t="s">
        <v>84</v>
      </c>
      <c r="AY133" s="13" t="s">
        <v>209</v>
      </c>
      <c r="BE133" s="148">
        <f t="shared" si="4"/>
        <v>0</v>
      </c>
      <c r="BF133" s="148">
        <f t="shared" si="5"/>
        <v>0.13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3" t="s">
        <v>84</v>
      </c>
      <c r="BK133" s="148">
        <f t="shared" si="9"/>
        <v>0.13</v>
      </c>
      <c r="BL133" s="13" t="s">
        <v>216</v>
      </c>
      <c r="BM133" s="147" t="s">
        <v>459</v>
      </c>
    </row>
    <row r="134" spans="2:65" s="1" customFormat="1" ht="24.2" customHeight="1">
      <c r="B134" s="135"/>
      <c r="C134" s="136" t="s">
        <v>250</v>
      </c>
      <c r="D134" s="136" t="s">
        <v>212</v>
      </c>
      <c r="E134" s="137" t="s">
        <v>460</v>
      </c>
      <c r="F134" s="138" t="s">
        <v>461</v>
      </c>
      <c r="G134" s="139" t="s">
        <v>240</v>
      </c>
      <c r="H134" s="140">
        <v>0.24</v>
      </c>
      <c r="I134" s="141">
        <v>30</v>
      </c>
      <c r="J134" s="141">
        <f t="shared" si="0"/>
        <v>7.2</v>
      </c>
      <c r="K134" s="142"/>
      <c r="L134" s="25"/>
      <c r="M134" s="143" t="s">
        <v>1</v>
      </c>
      <c r="N134" s="144" t="s">
        <v>37</v>
      </c>
      <c r="O134" s="145">
        <v>0</v>
      </c>
      <c r="P134" s="145">
        <f t="shared" si="1"/>
        <v>0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AR134" s="147" t="s">
        <v>216</v>
      </c>
      <c r="AT134" s="147" t="s">
        <v>212</v>
      </c>
      <c r="AU134" s="147" t="s">
        <v>84</v>
      </c>
      <c r="AY134" s="13" t="s">
        <v>209</v>
      </c>
      <c r="BE134" s="148">
        <f t="shared" si="4"/>
        <v>0</v>
      </c>
      <c r="BF134" s="148">
        <f t="shared" si="5"/>
        <v>7.2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3" t="s">
        <v>84</v>
      </c>
      <c r="BK134" s="148">
        <f t="shared" si="9"/>
        <v>7.2</v>
      </c>
      <c r="BL134" s="13" t="s">
        <v>216</v>
      </c>
      <c r="BM134" s="147" t="s">
        <v>462</v>
      </c>
    </row>
    <row r="135" spans="2:65" s="11" customFormat="1" ht="22.9" customHeight="1">
      <c r="B135" s="124"/>
      <c r="D135" s="125" t="s">
        <v>70</v>
      </c>
      <c r="E135" s="133" t="s">
        <v>84</v>
      </c>
      <c r="F135" s="133" t="s">
        <v>466</v>
      </c>
      <c r="J135" s="134">
        <f>BK135</f>
        <v>16.580000000000002</v>
      </c>
      <c r="L135" s="124"/>
      <c r="M135" s="128"/>
      <c r="P135" s="129">
        <f>SUM(P136:P137)</f>
        <v>9.1919999999999988E-2</v>
      </c>
      <c r="R135" s="129">
        <f>SUM(R136:R137)</f>
        <v>0.31396224</v>
      </c>
      <c r="T135" s="130">
        <f>SUM(T136:T137)</f>
        <v>0</v>
      </c>
      <c r="AR135" s="125" t="s">
        <v>78</v>
      </c>
      <c r="AT135" s="131" t="s">
        <v>70</v>
      </c>
      <c r="AU135" s="131" t="s">
        <v>78</v>
      </c>
      <c r="AY135" s="125" t="s">
        <v>209</v>
      </c>
      <c r="BK135" s="132">
        <f>SUM(BK136:BK137)</f>
        <v>16.580000000000002</v>
      </c>
    </row>
    <row r="136" spans="2:65" s="1" customFormat="1" ht="24.2" customHeight="1">
      <c r="B136" s="135"/>
      <c r="C136" s="136" t="s">
        <v>221</v>
      </c>
      <c r="D136" s="136" t="s">
        <v>212</v>
      </c>
      <c r="E136" s="137" t="s">
        <v>467</v>
      </c>
      <c r="F136" s="138" t="s">
        <v>468</v>
      </c>
      <c r="G136" s="139" t="s">
        <v>227</v>
      </c>
      <c r="H136" s="140">
        <v>1.6E-2</v>
      </c>
      <c r="I136" s="141">
        <v>59.1</v>
      </c>
      <c r="J136" s="141">
        <f>ROUND(I136*H136,2)</f>
        <v>0.95</v>
      </c>
      <c r="K136" s="142"/>
      <c r="L136" s="25"/>
      <c r="M136" s="143" t="s">
        <v>1</v>
      </c>
      <c r="N136" s="144" t="s">
        <v>37</v>
      </c>
      <c r="O136" s="145">
        <v>1.097</v>
      </c>
      <c r="P136" s="145">
        <f>O136*H136</f>
        <v>1.7552000000000002E-2</v>
      </c>
      <c r="Q136" s="145">
        <v>2.0699999999999998</v>
      </c>
      <c r="R136" s="145">
        <f>Q136*H136</f>
        <v>3.3119999999999997E-2</v>
      </c>
      <c r="S136" s="145">
        <v>0</v>
      </c>
      <c r="T136" s="146">
        <f>S136*H136</f>
        <v>0</v>
      </c>
      <c r="AR136" s="147" t="s">
        <v>216</v>
      </c>
      <c r="AT136" s="147" t="s">
        <v>212</v>
      </c>
      <c r="AU136" s="147" t="s">
        <v>84</v>
      </c>
      <c r="AY136" s="13" t="s">
        <v>209</v>
      </c>
      <c r="BE136" s="148">
        <f>IF(N136="základná",J136,0)</f>
        <v>0</v>
      </c>
      <c r="BF136" s="148">
        <f>IF(N136="znížená",J136,0)</f>
        <v>0.95</v>
      </c>
      <c r="BG136" s="148">
        <f>IF(N136="zákl. prenesená",J136,0)</f>
        <v>0</v>
      </c>
      <c r="BH136" s="148">
        <f>IF(N136="zníž. prenesená",J136,0)</f>
        <v>0</v>
      </c>
      <c r="BI136" s="148">
        <f>IF(N136="nulová",J136,0)</f>
        <v>0</v>
      </c>
      <c r="BJ136" s="13" t="s">
        <v>84</v>
      </c>
      <c r="BK136" s="148">
        <f>ROUND(I136*H136,2)</f>
        <v>0.95</v>
      </c>
      <c r="BL136" s="13" t="s">
        <v>216</v>
      </c>
      <c r="BM136" s="147" t="s">
        <v>469</v>
      </c>
    </row>
    <row r="137" spans="2:65" s="1" customFormat="1" ht="16.5" customHeight="1">
      <c r="B137" s="135"/>
      <c r="C137" s="136" t="s">
        <v>229</v>
      </c>
      <c r="D137" s="136" t="s">
        <v>212</v>
      </c>
      <c r="E137" s="137" t="s">
        <v>470</v>
      </c>
      <c r="F137" s="138" t="s">
        <v>471</v>
      </c>
      <c r="G137" s="139" t="s">
        <v>227</v>
      </c>
      <c r="H137" s="140">
        <v>0.128</v>
      </c>
      <c r="I137" s="141">
        <v>122.14</v>
      </c>
      <c r="J137" s="141">
        <f>ROUND(I137*H137,2)</f>
        <v>15.63</v>
      </c>
      <c r="K137" s="142"/>
      <c r="L137" s="25"/>
      <c r="M137" s="143" t="s">
        <v>1</v>
      </c>
      <c r="N137" s="144" t="s">
        <v>37</v>
      </c>
      <c r="O137" s="145">
        <v>0.58099999999999996</v>
      </c>
      <c r="P137" s="145">
        <f>O137*H137</f>
        <v>7.436799999999999E-2</v>
      </c>
      <c r="Q137" s="145">
        <v>2.19408</v>
      </c>
      <c r="R137" s="145">
        <f>Q137*H137</f>
        <v>0.28084224000000002</v>
      </c>
      <c r="S137" s="145">
        <v>0</v>
      </c>
      <c r="T137" s="146">
        <f>S137*H137</f>
        <v>0</v>
      </c>
      <c r="AR137" s="147" t="s">
        <v>216</v>
      </c>
      <c r="AT137" s="147" t="s">
        <v>212</v>
      </c>
      <c r="AU137" s="147" t="s">
        <v>84</v>
      </c>
      <c r="AY137" s="13" t="s">
        <v>209</v>
      </c>
      <c r="BE137" s="148">
        <f>IF(N137="základná",J137,0)</f>
        <v>0</v>
      </c>
      <c r="BF137" s="148">
        <f>IF(N137="znížená",J137,0)</f>
        <v>15.63</v>
      </c>
      <c r="BG137" s="148">
        <f>IF(N137="zákl. prenesená",J137,0)</f>
        <v>0</v>
      </c>
      <c r="BH137" s="148">
        <f>IF(N137="zníž. prenesená",J137,0)</f>
        <v>0</v>
      </c>
      <c r="BI137" s="148">
        <f>IF(N137="nulová",J137,0)</f>
        <v>0</v>
      </c>
      <c r="BJ137" s="13" t="s">
        <v>84</v>
      </c>
      <c r="BK137" s="148">
        <f>ROUND(I137*H137,2)</f>
        <v>15.63</v>
      </c>
      <c r="BL137" s="13" t="s">
        <v>216</v>
      </c>
      <c r="BM137" s="147" t="s">
        <v>472</v>
      </c>
    </row>
    <row r="138" spans="2:65" s="11" customFormat="1" ht="22.9" customHeight="1">
      <c r="B138" s="124"/>
      <c r="D138" s="125" t="s">
        <v>70</v>
      </c>
      <c r="E138" s="133" t="s">
        <v>229</v>
      </c>
      <c r="F138" s="133" t="s">
        <v>230</v>
      </c>
      <c r="J138" s="134">
        <f>BK138</f>
        <v>983.22</v>
      </c>
      <c r="L138" s="124"/>
      <c r="M138" s="128"/>
      <c r="P138" s="129">
        <f>SUM(P139:P141)</f>
        <v>1.0489999999999999</v>
      </c>
      <c r="R138" s="129">
        <f>SUM(R139:R141)</f>
        <v>9.672E-2</v>
      </c>
      <c r="T138" s="130">
        <f>SUM(T139:T141)</f>
        <v>0</v>
      </c>
      <c r="AR138" s="125" t="s">
        <v>78</v>
      </c>
      <c r="AT138" s="131" t="s">
        <v>70</v>
      </c>
      <c r="AU138" s="131" t="s">
        <v>78</v>
      </c>
      <c r="AY138" s="125" t="s">
        <v>209</v>
      </c>
      <c r="BK138" s="132">
        <f>SUM(BK139:BK141)</f>
        <v>983.22</v>
      </c>
    </row>
    <row r="139" spans="2:65" s="1" customFormat="1" ht="24.2" customHeight="1">
      <c r="B139" s="135"/>
      <c r="C139" s="136" t="s">
        <v>262</v>
      </c>
      <c r="D139" s="136" t="s">
        <v>212</v>
      </c>
      <c r="E139" s="137" t="s">
        <v>542</v>
      </c>
      <c r="F139" s="138" t="s">
        <v>543</v>
      </c>
      <c r="G139" s="139" t="s">
        <v>215</v>
      </c>
      <c r="H139" s="140">
        <v>1</v>
      </c>
      <c r="I139" s="141">
        <v>43.22</v>
      </c>
      <c r="J139" s="141">
        <f>ROUND(I139*H139,2)</f>
        <v>43.22</v>
      </c>
      <c r="K139" s="142"/>
      <c r="L139" s="25"/>
      <c r="M139" s="143" t="s">
        <v>1</v>
      </c>
      <c r="N139" s="144" t="s">
        <v>37</v>
      </c>
      <c r="O139" s="145">
        <v>1.0489999999999999</v>
      </c>
      <c r="P139" s="145">
        <f>O139*H139</f>
        <v>1.0489999999999999</v>
      </c>
      <c r="Q139" s="145">
        <v>1.72E-3</v>
      </c>
      <c r="R139" s="145">
        <f>Q139*H139</f>
        <v>1.72E-3</v>
      </c>
      <c r="S139" s="145">
        <v>0</v>
      </c>
      <c r="T139" s="146">
        <f>S139*H139</f>
        <v>0</v>
      </c>
      <c r="AR139" s="147" t="s">
        <v>216</v>
      </c>
      <c r="AT139" s="147" t="s">
        <v>212</v>
      </c>
      <c r="AU139" s="147" t="s">
        <v>84</v>
      </c>
      <c r="AY139" s="13" t="s">
        <v>209</v>
      </c>
      <c r="BE139" s="148">
        <f>IF(N139="základná",J139,0)</f>
        <v>0</v>
      </c>
      <c r="BF139" s="148">
        <f>IF(N139="znížená",J139,0)</f>
        <v>43.22</v>
      </c>
      <c r="BG139" s="148">
        <f>IF(N139="zákl. prenesená",J139,0)</f>
        <v>0</v>
      </c>
      <c r="BH139" s="148">
        <f>IF(N139="zníž. prenesená",J139,0)</f>
        <v>0</v>
      </c>
      <c r="BI139" s="148">
        <f>IF(N139="nulová",J139,0)</f>
        <v>0</v>
      </c>
      <c r="BJ139" s="13" t="s">
        <v>84</v>
      </c>
      <c r="BK139" s="148">
        <f>ROUND(I139*H139,2)</f>
        <v>43.22</v>
      </c>
      <c r="BL139" s="13" t="s">
        <v>216</v>
      </c>
      <c r="BM139" s="147" t="s">
        <v>544</v>
      </c>
    </row>
    <row r="140" spans="2:65" s="1" customFormat="1" ht="24.2" customHeight="1">
      <c r="B140" s="135"/>
      <c r="C140" s="149" t="s">
        <v>266</v>
      </c>
      <c r="D140" s="149" t="s">
        <v>218</v>
      </c>
      <c r="E140" s="150" t="s">
        <v>545</v>
      </c>
      <c r="F140" s="151" t="s">
        <v>546</v>
      </c>
      <c r="G140" s="152" t="s">
        <v>215</v>
      </c>
      <c r="H140" s="153">
        <v>1</v>
      </c>
      <c r="I140" s="154">
        <v>940</v>
      </c>
      <c r="J140" s="154">
        <f>ROUND(I140*H140,2)</f>
        <v>940</v>
      </c>
      <c r="K140" s="155"/>
      <c r="L140" s="156"/>
      <c r="M140" s="157" t="s">
        <v>1</v>
      </c>
      <c r="N140" s="158" t="s">
        <v>37</v>
      </c>
      <c r="O140" s="145">
        <v>0</v>
      </c>
      <c r="P140" s="145">
        <f>O140*H140</f>
        <v>0</v>
      </c>
      <c r="Q140" s="145">
        <v>9.5000000000000001E-2</v>
      </c>
      <c r="R140" s="145">
        <f>Q140*H140</f>
        <v>9.5000000000000001E-2</v>
      </c>
      <c r="S140" s="145">
        <v>0</v>
      </c>
      <c r="T140" s="146">
        <f>S140*H140</f>
        <v>0</v>
      </c>
      <c r="AR140" s="147" t="s">
        <v>221</v>
      </c>
      <c r="AT140" s="147" t="s">
        <v>218</v>
      </c>
      <c r="AU140" s="147" t="s">
        <v>84</v>
      </c>
      <c r="AY140" s="13" t="s">
        <v>209</v>
      </c>
      <c r="BE140" s="148">
        <f>IF(N140="základná",J140,0)</f>
        <v>0</v>
      </c>
      <c r="BF140" s="148">
        <f>IF(N140="znížená",J140,0)</f>
        <v>940</v>
      </c>
      <c r="BG140" s="148">
        <f>IF(N140="zákl. prenesená",J140,0)</f>
        <v>0</v>
      </c>
      <c r="BH140" s="148">
        <f>IF(N140="zníž. prenesená",J140,0)</f>
        <v>0</v>
      </c>
      <c r="BI140" s="148">
        <f>IF(N140="nulová",J140,0)</f>
        <v>0</v>
      </c>
      <c r="BJ140" s="13" t="s">
        <v>84</v>
      </c>
      <c r="BK140" s="148">
        <f>ROUND(I140*H140,2)</f>
        <v>940</v>
      </c>
      <c r="BL140" s="13" t="s">
        <v>216</v>
      </c>
      <c r="BM140" s="147" t="s">
        <v>547</v>
      </c>
    </row>
    <row r="141" spans="2:65" s="1" customFormat="1" ht="87.75">
      <c r="B141" s="25"/>
      <c r="D141" s="159" t="s">
        <v>286</v>
      </c>
      <c r="F141" s="160" t="s">
        <v>548</v>
      </c>
      <c r="L141" s="25"/>
      <c r="M141" s="161"/>
      <c r="T141" s="52"/>
      <c r="AT141" s="13" t="s">
        <v>286</v>
      </c>
      <c r="AU141" s="13" t="s">
        <v>84</v>
      </c>
    </row>
    <row r="142" spans="2:65" s="11" customFormat="1" ht="22.9" customHeight="1">
      <c r="B142" s="124"/>
      <c r="D142" s="125" t="s">
        <v>70</v>
      </c>
      <c r="E142" s="133" t="s">
        <v>235</v>
      </c>
      <c r="F142" s="133" t="s">
        <v>236</v>
      </c>
      <c r="J142" s="134">
        <f>BK142</f>
        <v>20.55</v>
      </c>
      <c r="L142" s="124"/>
      <c r="M142" s="128"/>
      <c r="P142" s="129">
        <f>P143</f>
        <v>0.80638199999999993</v>
      </c>
      <c r="R142" s="129">
        <f>R143</f>
        <v>0</v>
      </c>
      <c r="T142" s="130">
        <f>T143</f>
        <v>0</v>
      </c>
      <c r="AR142" s="125" t="s">
        <v>78</v>
      </c>
      <c r="AT142" s="131" t="s">
        <v>70</v>
      </c>
      <c r="AU142" s="131" t="s">
        <v>78</v>
      </c>
      <c r="AY142" s="125" t="s">
        <v>209</v>
      </c>
      <c r="BK142" s="132">
        <f>BK143</f>
        <v>20.55</v>
      </c>
    </row>
    <row r="143" spans="2:65" s="1" customFormat="1" ht="33" customHeight="1">
      <c r="B143" s="135"/>
      <c r="C143" s="136" t="s">
        <v>75</v>
      </c>
      <c r="D143" s="136" t="s">
        <v>212</v>
      </c>
      <c r="E143" s="137" t="s">
        <v>480</v>
      </c>
      <c r="F143" s="138" t="s">
        <v>481</v>
      </c>
      <c r="G143" s="139" t="s">
        <v>240</v>
      </c>
      <c r="H143" s="140">
        <v>0.41099999999999998</v>
      </c>
      <c r="I143" s="141">
        <v>49.99</v>
      </c>
      <c r="J143" s="141">
        <f>ROUND(I143*H143,2)</f>
        <v>20.55</v>
      </c>
      <c r="K143" s="142"/>
      <c r="L143" s="25"/>
      <c r="M143" s="162" t="s">
        <v>1</v>
      </c>
      <c r="N143" s="163" t="s">
        <v>37</v>
      </c>
      <c r="O143" s="164">
        <v>1.962</v>
      </c>
      <c r="P143" s="164">
        <f>O143*H143</f>
        <v>0.80638199999999993</v>
      </c>
      <c r="Q143" s="164">
        <v>0</v>
      </c>
      <c r="R143" s="164">
        <f>Q143*H143</f>
        <v>0</v>
      </c>
      <c r="S143" s="164">
        <v>0</v>
      </c>
      <c r="T143" s="165">
        <f>S143*H143</f>
        <v>0</v>
      </c>
      <c r="AR143" s="147" t="s">
        <v>216</v>
      </c>
      <c r="AT143" s="147" t="s">
        <v>212</v>
      </c>
      <c r="AU143" s="147" t="s">
        <v>84</v>
      </c>
      <c r="AY143" s="13" t="s">
        <v>209</v>
      </c>
      <c r="BE143" s="148">
        <f>IF(N143="základná",J143,0)</f>
        <v>0</v>
      </c>
      <c r="BF143" s="148">
        <f>IF(N143="znížená",J143,0)</f>
        <v>20.55</v>
      </c>
      <c r="BG143" s="148">
        <f>IF(N143="zákl. prenesená",J143,0)</f>
        <v>0</v>
      </c>
      <c r="BH143" s="148">
        <f>IF(N143="zníž. prenesená",J143,0)</f>
        <v>0</v>
      </c>
      <c r="BI143" s="148">
        <f>IF(N143="nulová",J143,0)</f>
        <v>0</v>
      </c>
      <c r="BJ143" s="13" t="s">
        <v>84</v>
      </c>
      <c r="BK143" s="148">
        <f>ROUND(I143*H143,2)</f>
        <v>20.55</v>
      </c>
      <c r="BL143" s="13" t="s">
        <v>216</v>
      </c>
      <c r="BM143" s="147" t="s">
        <v>482</v>
      </c>
    </row>
    <row r="144" spans="2:65" s="1" customFormat="1" ht="6.95" customHeight="1">
      <c r="B144" s="40"/>
      <c r="C144" s="41"/>
      <c r="D144" s="41"/>
      <c r="E144" s="41"/>
      <c r="F144" s="41"/>
      <c r="G144" s="41"/>
      <c r="H144" s="41"/>
      <c r="I144" s="41"/>
      <c r="J144" s="41"/>
      <c r="K144" s="41"/>
      <c r="L144" s="25"/>
    </row>
  </sheetData>
  <autoFilter ref="C124:K143" xr:uid="{00000000-0009-0000-0000-000014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B1:BM1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145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173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PRVKY VÝBAVY</v>
      </c>
      <c r="F7" s="208"/>
      <c r="G7" s="208"/>
      <c r="H7" s="208"/>
      <c r="L7" s="16"/>
    </row>
    <row r="8" spans="2:46" ht="12" customHeight="1">
      <c r="B8" s="16"/>
      <c r="D8" s="22" t="s">
        <v>174</v>
      </c>
      <c r="L8" s="16"/>
    </row>
    <row r="9" spans="2:46" s="1" customFormat="1" ht="16.5" customHeight="1">
      <c r="B9" s="25"/>
      <c r="E9" s="207" t="s">
        <v>175</v>
      </c>
      <c r="F9" s="209"/>
      <c r="G9" s="209"/>
      <c r="H9" s="209"/>
      <c r="L9" s="25"/>
    </row>
    <row r="10" spans="2:46" s="1" customFormat="1" ht="12" customHeight="1">
      <c r="B10" s="25"/>
      <c r="D10" s="22" t="s">
        <v>176</v>
      </c>
      <c r="L10" s="25"/>
    </row>
    <row r="11" spans="2:46" s="1" customFormat="1" ht="16.5" customHeight="1">
      <c r="B11" s="25"/>
      <c r="E11" s="169" t="s">
        <v>549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89" t="str">
        <f>'Rekapitulácia stavby'!E14</f>
        <v xml:space="preserve"> </v>
      </c>
      <c r="F20" s="189"/>
      <c r="G20" s="189"/>
      <c r="H20" s="189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92" t="s">
        <v>1</v>
      </c>
      <c r="F29" s="192"/>
      <c r="G29" s="192"/>
      <c r="H29" s="192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ROUND(J125, 2)</f>
        <v>963.95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ROUND((SUM(BE125:BE143)),  2)</f>
        <v>0</v>
      </c>
      <c r="G35" s="93"/>
      <c r="H35" s="93"/>
      <c r="I35" s="94">
        <v>0.2</v>
      </c>
      <c r="J35" s="92">
        <f>ROUND(((SUM(BE125:BE143))*I35),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ROUND((SUM(BF125:BF143)),  2)</f>
        <v>963.95</v>
      </c>
      <c r="I36" s="95">
        <v>0.2</v>
      </c>
      <c r="J36" s="82">
        <f>ROUND(((SUM(BF125:BF143))*I36),  2)</f>
        <v>192.79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ROUND((SUM(BG125:BG143)),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ROUND((SUM(BH125:BH143)),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ROUND((SUM(BI125:BI143)),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1156.74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178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PRVKY VÝBAVY</v>
      </c>
      <c r="F85" s="208"/>
      <c r="G85" s="208"/>
      <c r="H85" s="208"/>
      <c r="L85" s="25"/>
    </row>
    <row r="86" spans="2:12" ht="12" customHeight="1">
      <c r="B86" s="16"/>
      <c r="C86" s="22" t="s">
        <v>174</v>
      </c>
      <c r="L86" s="16"/>
    </row>
    <row r="87" spans="2:12" s="1" customFormat="1" ht="16.5" customHeight="1">
      <c r="B87" s="25"/>
      <c r="E87" s="207" t="s">
        <v>175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176</v>
      </c>
      <c r="L88" s="25"/>
    </row>
    <row r="89" spans="2:12" s="1" customFormat="1" ht="16.5" customHeight="1">
      <c r="B89" s="25"/>
      <c r="E89" s="169" t="str">
        <f>E11</f>
        <v>12.21 - TURISTICKÉ SMEROVNÍKY - TYP B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179</v>
      </c>
      <c r="D96" s="96"/>
      <c r="E96" s="96"/>
      <c r="F96" s="96"/>
      <c r="G96" s="96"/>
      <c r="H96" s="96"/>
      <c r="I96" s="96"/>
      <c r="J96" s="105" t="s">
        <v>180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181</v>
      </c>
      <c r="J98" s="62">
        <f>J125</f>
        <v>963.94999999999993</v>
      </c>
      <c r="L98" s="25"/>
      <c r="AU98" s="13" t="s">
        <v>182</v>
      </c>
    </row>
    <row r="99" spans="2:47" s="8" customFormat="1" ht="24.95" customHeight="1">
      <c r="B99" s="107"/>
      <c r="D99" s="108" t="s">
        <v>183</v>
      </c>
      <c r="E99" s="109"/>
      <c r="F99" s="109"/>
      <c r="G99" s="109"/>
      <c r="H99" s="109"/>
      <c r="I99" s="109"/>
      <c r="J99" s="110">
        <f>J126</f>
        <v>963.94999999999993</v>
      </c>
      <c r="L99" s="107"/>
    </row>
    <row r="100" spans="2:47" s="9" customFormat="1" ht="19.899999999999999" customHeight="1">
      <c r="B100" s="111"/>
      <c r="D100" s="112" t="s">
        <v>439</v>
      </c>
      <c r="E100" s="113"/>
      <c r="F100" s="113"/>
      <c r="G100" s="113"/>
      <c r="H100" s="113"/>
      <c r="I100" s="113"/>
      <c r="J100" s="114">
        <f>J127</f>
        <v>23.599999999999998</v>
      </c>
      <c r="L100" s="111"/>
    </row>
    <row r="101" spans="2:47" s="9" customFormat="1" ht="19.899999999999999" customHeight="1">
      <c r="B101" s="111"/>
      <c r="D101" s="112" t="s">
        <v>440</v>
      </c>
      <c r="E101" s="113"/>
      <c r="F101" s="113"/>
      <c r="G101" s="113"/>
      <c r="H101" s="113"/>
      <c r="I101" s="113"/>
      <c r="J101" s="114">
        <f>J135</f>
        <v>16.580000000000002</v>
      </c>
      <c r="L101" s="111"/>
    </row>
    <row r="102" spans="2:47" s="9" customFormat="1" ht="19.899999999999999" customHeight="1">
      <c r="B102" s="111"/>
      <c r="D102" s="112" t="s">
        <v>186</v>
      </c>
      <c r="E102" s="113"/>
      <c r="F102" s="113"/>
      <c r="G102" s="113"/>
      <c r="H102" s="113"/>
      <c r="I102" s="113"/>
      <c r="J102" s="114">
        <f>J138</f>
        <v>903.22</v>
      </c>
      <c r="L102" s="111"/>
    </row>
    <row r="103" spans="2:47" s="9" customFormat="1" ht="19.899999999999999" customHeight="1">
      <c r="B103" s="111"/>
      <c r="D103" s="112" t="s">
        <v>187</v>
      </c>
      <c r="E103" s="113"/>
      <c r="F103" s="113"/>
      <c r="G103" s="113"/>
      <c r="H103" s="113"/>
      <c r="I103" s="113"/>
      <c r="J103" s="114">
        <f>J142</f>
        <v>20.55</v>
      </c>
      <c r="L103" s="111"/>
    </row>
    <row r="104" spans="2:47" s="1" customFormat="1" ht="21.75" customHeight="1">
      <c r="B104" s="25"/>
      <c r="L104" s="25"/>
    </row>
    <row r="105" spans="2:47" s="1" customFormat="1" ht="6.95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5"/>
    </row>
    <row r="109" spans="2:47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5"/>
    </row>
    <row r="110" spans="2:47" s="1" customFormat="1" ht="24.95" customHeight="1">
      <c r="B110" s="25"/>
      <c r="C110" s="17" t="s">
        <v>195</v>
      </c>
      <c r="L110" s="25"/>
    </row>
    <row r="111" spans="2:47" s="1" customFormat="1" ht="6.95" customHeight="1">
      <c r="B111" s="25"/>
      <c r="L111" s="25"/>
    </row>
    <row r="112" spans="2:47" s="1" customFormat="1" ht="12" customHeight="1">
      <c r="B112" s="25"/>
      <c r="C112" s="22" t="s">
        <v>13</v>
      </c>
      <c r="L112" s="25"/>
    </row>
    <row r="113" spans="2:65" s="1" customFormat="1" ht="26.25" customHeight="1">
      <c r="B113" s="25"/>
      <c r="E113" s="207" t="str">
        <f>E7</f>
        <v>PRVKY DROBNEJ ARCHITEKTÚRY A OSTATNEJ VÝBAVY PRE DOPRAVNÚ A CYKLO INFRAŠTRUKTÚRU PRVKY VÝBAVY</v>
      </c>
      <c r="F113" s="208"/>
      <c r="G113" s="208"/>
      <c r="H113" s="208"/>
      <c r="L113" s="25"/>
    </row>
    <row r="114" spans="2:65" ht="12" customHeight="1">
      <c r="B114" s="16"/>
      <c r="C114" s="22" t="s">
        <v>174</v>
      </c>
      <c r="L114" s="16"/>
    </row>
    <row r="115" spans="2:65" s="1" customFormat="1" ht="16.5" customHeight="1">
      <c r="B115" s="25"/>
      <c r="E115" s="207" t="s">
        <v>175</v>
      </c>
      <c r="F115" s="209"/>
      <c r="G115" s="209"/>
      <c r="H115" s="209"/>
      <c r="L115" s="25"/>
    </row>
    <row r="116" spans="2:65" s="1" customFormat="1" ht="12" customHeight="1">
      <c r="B116" s="25"/>
      <c r="C116" s="22" t="s">
        <v>176</v>
      </c>
      <c r="L116" s="25"/>
    </row>
    <row r="117" spans="2:65" s="1" customFormat="1" ht="16.5" customHeight="1">
      <c r="B117" s="25"/>
      <c r="E117" s="169" t="str">
        <f>E11</f>
        <v>12.21 - TURISTICKÉ SMEROVNÍKY - TYP B</v>
      </c>
      <c r="F117" s="209"/>
      <c r="G117" s="209"/>
      <c r="H117" s="209"/>
      <c r="L117" s="25"/>
    </row>
    <row r="118" spans="2:65" s="1" customFormat="1" ht="6.95" customHeight="1">
      <c r="B118" s="25"/>
      <c r="L118" s="25"/>
    </row>
    <row r="119" spans="2:65" s="1" customFormat="1" ht="12" customHeight="1">
      <c r="B119" s="25"/>
      <c r="C119" s="22" t="s">
        <v>16</v>
      </c>
      <c r="F119" s="20" t="str">
        <f>F14</f>
        <v xml:space="preserve"> </v>
      </c>
      <c r="I119" s="22" t="s">
        <v>18</v>
      </c>
      <c r="J119" s="48" t="str">
        <f>IF(J14="","",J14)</f>
        <v>9. 11. 2024</v>
      </c>
      <c r="L119" s="25"/>
    </row>
    <row r="120" spans="2:65" s="1" customFormat="1" ht="6.95" customHeight="1">
      <c r="B120" s="25"/>
      <c r="L120" s="25"/>
    </row>
    <row r="121" spans="2:65" s="1" customFormat="1" ht="54.4" customHeight="1">
      <c r="B121" s="25"/>
      <c r="C121" s="22" t="s">
        <v>20</v>
      </c>
      <c r="F121" s="20" t="str">
        <f>E17</f>
        <v>SÚC PSK, Jesenná 14, 080 05 Prešov</v>
      </c>
      <c r="I121" s="22" t="s">
        <v>25</v>
      </c>
      <c r="J121" s="23" t="str">
        <f>E23</f>
        <v>ŠTOFIRA ARCHITEKTI, s.r.o., Strojárska 2206, Snina</v>
      </c>
      <c r="L121" s="25"/>
    </row>
    <row r="122" spans="2:65" s="1" customFormat="1" ht="15.2" customHeight="1">
      <c r="B122" s="25"/>
      <c r="C122" s="22" t="s">
        <v>24</v>
      </c>
      <c r="F122" s="20" t="str">
        <f>IF(E20="","",E20)</f>
        <v xml:space="preserve"> </v>
      </c>
      <c r="I122" s="22" t="s">
        <v>28</v>
      </c>
      <c r="J122" s="23" t="str">
        <f>E26</f>
        <v>Martin Kofira - KM</v>
      </c>
      <c r="L122" s="25"/>
    </row>
    <row r="123" spans="2:65" s="1" customFormat="1" ht="10.35" customHeight="1">
      <c r="B123" s="25"/>
      <c r="L123" s="25"/>
    </row>
    <row r="124" spans="2:65" s="10" customFormat="1" ht="29.25" customHeight="1">
      <c r="B124" s="115"/>
      <c r="C124" s="116" t="s">
        <v>196</v>
      </c>
      <c r="D124" s="117" t="s">
        <v>56</v>
      </c>
      <c r="E124" s="117" t="s">
        <v>52</v>
      </c>
      <c r="F124" s="117" t="s">
        <v>53</v>
      </c>
      <c r="G124" s="117" t="s">
        <v>197</v>
      </c>
      <c r="H124" s="117" t="s">
        <v>198</v>
      </c>
      <c r="I124" s="117" t="s">
        <v>199</v>
      </c>
      <c r="J124" s="118" t="s">
        <v>180</v>
      </c>
      <c r="K124" s="119" t="s">
        <v>200</v>
      </c>
      <c r="L124" s="115"/>
      <c r="M124" s="55" t="s">
        <v>1</v>
      </c>
      <c r="N124" s="56" t="s">
        <v>35</v>
      </c>
      <c r="O124" s="56" t="s">
        <v>201</v>
      </c>
      <c r="P124" s="56" t="s">
        <v>202</v>
      </c>
      <c r="Q124" s="56" t="s">
        <v>203</v>
      </c>
      <c r="R124" s="56" t="s">
        <v>204</v>
      </c>
      <c r="S124" s="56" t="s">
        <v>205</v>
      </c>
      <c r="T124" s="57" t="s">
        <v>206</v>
      </c>
    </row>
    <row r="125" spans="2:65" s="1" customFormat="1" ht="22.9" customHeight="1">
      <c r="B125" s="25"/>
      <c r="C125" s="60" t="s">
        <v>181</v>
      </c>
      <c r="J125" s="120">
        <f>BK125</f>
        <v>963.94999999999993</v>
      </c>
      <c r="L125" s="25"/>
      <c r="M125" s="58"/>
      <c r="N125" s="49"/>
      <c r="O125" s="49"/>
      <c r="P125" s="121">
        <f>P126</f>
        <v>2.6933989999999999</v>
      </c>
      <c r="Q125" s="49"/>
      <c r="R125" s="121">
        <f>R126</f>
        <v>0.41068223999999998</v>
      </c>
      <c r="S125" s="49"/>
      <c r="T125" s="122">
        <f>T126</f>
        <v>0</v>
      </c>
      <c r="AT125" s="13" t="s">
        <v>70</v>
      </c>
      <c r="AU125" s="13" t="s">
        <v>182</v>
      </c>
      <c r="BK125" s="123">
        <f>BK126</f>
        <v>963.94999999999993</v>
      </c>
    </row>
    <row r="126" spans="2:65" s="11" customFormat="1" ht="25.9" customHeight="1">
      <c r="B126" s="124"/>
      <c r="D126" s="125" t="s">
        <v>70</v>
      </c>
      <c r="E126" s="126" t="s">
        <v>207</v>
      </c>
      <c r="F126" s="126" t="s">
        <v>208</v>
      </c>
      <c r="J126" s="127">
        <f>BK126</f>
        <v>963.94999999999993</v>
      </c>
      <c r="L126" s="124"/>
      <c r="M126" s="128"/>
      <c r="P126" s="129">
        <f>P127+P135+P138+P142</f>
        <v>2.6933989999999999</v>
      </c>
      <c r="R126" s="129">
        <f>R127+R135+R138+R142</f>
        <v>0.41068223999999998</v>
      </c>
      <c r="T126" s="130">
        <f>T127+T135+T138+T142</f>
        <v>0</v>
      </c>
      <c r="AR126" s="125" t="s">
        <v>78</v>
      </c>
      <c r="AT126" s="131" t="s">
        <v>70</v>
      </c>
      <c r="AU126" s="131" t="s">
        <v>71</v>
      </c>
      <c r="AY126" s="125" t="s">
        <v>209</v>
      </c>
      <c r="BK126" s="132">
        <f>BK127+BK135+BK138+BK142</f>
        <v>963.94999999999993</v>
      </c>
    </row>
    <row r="127" spans="2:65" s="11" customFormat="1" ht="22.9" customHeight="1">
      <c r="B127" s="124"/>
      <c r="D127" s="125" t="s">
        <v>70</v>
      </c>
      <c r="E127" s="133" t="s">
        <v>78</v>
      </c>
      <c r="F127" s="133" t="s">
        <v>441</v>
      </c>
      <c r="J127" s="134">
        <f>BK127</f>
        <v>23.599999999999998</v>
      </c>
      <c r="L127" s="124"/>
      <c r="M127" s="128"/>
      <c r="P127" s="129">
        <f>SUM(P128:P134)</f>
        <v>0.74609700000000001</v>
      </c>
      <c r="R127" s="129">
        <f>SUM(R128:R134)</f>
        <v>0</v>
      </c>
      <c r="T127" s="130">
        <f>SUM(T128:T134)</f>
        <v>0</v>
      </c>
      <c r="AR127" s="125" t="s">
        <v>78</v>
      </c>
      <c r="AT127" s="131" t="s">
        <v>70</v>
      </c>
      <c r="AU127" s="131" t="s">
        <v>78</v>
      </c>
      <c r="AY127" s="125" t="s">
        <v>209</v>
      </c>
      <c r="BK127" s="132">
        <f>SUM(BK128:BK134)</f>
        <v>23.599999999999998</v>
      </c>
    </row>
    <row r="128" spans="2:65" s="1" customFormat="1" ht="21.75" customHeight="1">
      <c r="B128" s="135"/>
      <c r="C128" s="136" t="s">
        <v>78</v>
      </c>
      <c r="D128" s="136" t="s">
        <v>212</v>
      </c>
      <c r="E128" s="137" t="s">
        <v>442</v>
      </c>
      <c r="F128" s="138" t="s">
        <v>443</v>
      </c>
      <c r="G128" s="139" t="s">
        <v>227</v>
      </c>
      <c r="H128" s="140">
        <v>0.14399999999999999</v>
      </c>
      <c r="I128" s="141">
        <v>76.959999999999994</v>
      </c>
      <c r="J128" s="141">
        <f t="shared" ref="J128:J134" si="0">ROUND(I128*H128,2)</f>
        <v>11.08</v>
      </c>
      <c r="K128" s="142"/>
      <c r="L128" s="25"/>
      <c r="M128" s="143" t="s">
        <v>1</v>
      </c>
      <c r="N128" s="144" t="s">
        <v>37</v>
      </c>
      <c r="O128" s="145">
        <v>3.85</v>
      </c>
      <c r="P128" s="145">
        <f t="shared" ref="P128:P134" si="1">O128*H128</f>
        <v>0.5544</v>
      </c>
      <c r="Q128" s="145">
        <v>0</v>
      </c>
      <c r="R128" s="145">
        <f t="shared" ref="R128:R134" si="2">Q128*H128</f>
        <v>0</v>
      </c>
      <c r="S128" s="145">
        <v>0</v>
      </c>
      <c r="T128" s="146">
        <f t="shared" ref="T128:T134" si="3">S128*H128</f>
        <v>0</v>
      </c>
      <c r="AR128" s="147" t="s">
        <v>216</v>
      </c>
      <c r="AT128" s="147" t="s">
        <v>212</v>
      </c>
      <c r="AU128" s="147" t="s">
        <v>84</v>
      </c>
      <c r="AY128" s="13" t="s">
        <v>209</v>
      </c>
      <c r="BE128" s="148">
        <f t="shared" ref="BE128:BE134" si="4">IF(N128="základná",J128,0)</f>
        <v>0</v>
      </c>
      <c r="BF128" s="148">
        <f t="shared" ref="BF128:BF134" si="5">IF(N128="znížená",J128,0)</f>
        <v>11.08</v>
      </c>
      <c r="BG128" s="148">
        <f t="shared" ref="BG128:BG134" si="6">IF(N128="zákl. prenesená",J128,0)</f>
        <v>0</v>
      </c>
      <c r="BH128" s="148">
        <f t="shared" ref="BH128:BH134" si="7">IF(N128="zníž. prenesená",J128,0)</f>
        <v>0</v>
      </c>
      <c r="BI128" s="148">
        <f t="shared" ref="BI128:BI134" si="8">IF(N128="nulová",J128,0)</f>
        <v>0</v>
      </c>
      <c r="BJ128" s="13" t="s">
        <v>84</v>
      </c>
      <c r="BK128" s="148">
        <f t="shared" ref="BK128:BK134" si="9">ROUND(I128*H128,2)</f>
        <v>11.08</v>
      </c>
      <c r="BL128" s="13" t="s">
        <v>216</v>
      </c>
      <c r="BM128" s="147" t="s">
        <v>444</v>
      </c>
    </row>
    <row r="129" spans="2:65" s="1" customFormat="1" ht="24.2" customHeight="1">
      <c r="B129" s="135"/>
      <c r="C129" s="136" t="s">
        <v>84</v>
      </c>
      <c r="D129" s="136" t="s">
        <v>212</v>
      </c>
      <c r="E129" s="137" t="s">
        <v>445</v>
      </c>
      <c r="F129" s="138" t="s">
        <v>446</v>
      </c>
      <c r="G129" s="139" t="s">
        <v>227</v>
      </c>
      <c r="H129" s="140">
        <v>4.2999999999999997E-2</v>
      </c>
      <c r="I129" s="141">
        <v>15.4</v>
      </c>
      <c r="J129" s="141">
        <f t="shared" si="0"/>
        <v>0.66</v>
      </c>
      <c r="K129" s="142"/>
      <c r="L129" s="25"/>
      <c r="M129" s="143" t="s">
        <v>1</v>
      </c>
      <c r="N129" s="144" t="s">
        <v>37</v>
      </c>
      <c r="O129" s="145">
        <v>0.77100000000000002</v>
      </c>
      <c r="P129" s="145">
        <f t="shared" si="1"/>
        <v>3.3152999999999995E-2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AR129" s="147" t="s">
        <v>216</v>
      </c>
      <c r="AT129" s="147" t="s">
        <v>212</v>
      </c>
      <c r="AU129" s="147" t="s">
        <v>84</v>
      </c>
      <c r="AY129" s="13" t="s">
        <v>209</v>
      </c>
      <c r="BE129" s="148">
        <f t="shared" si="4"/>
        <v>0</v>
      </c>
      <c r="BF129" s="148">
        <f t="shared" si="5"/>
        <v>0.66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3" t="s">
        <v>84</v>
      </c>
      <c r="BK129" s="148">
        <f t="shared" si="9"/>
        <v>0.66</v>
      </c>
      <c r="BL129" s="13" t="s">
        <v>216</v>
      </c>
      <c r="BM129" s="147" t="s">
        <v>447</v>
      </c>
    </row>
    <row r="130" spans="2:65" s="1" customFormat="1" ht="33" customHeight="1">
      <c r="B130" s="135"/>
      <c r="C130" s="136" t="s">
        <v>210</v>
      </c>
      <c r="D130" s="136" t="s">
        <v>212</v>
      </c>
      <c r="E130" s="137" t="s">
        <v>448</v>
      </c>
      <c r="F130" s="138" t="s">
        <v>449</v>
      </c>
      <c r="G130" s="139" t="s">
        <v>227</v>
      </c>
      <c r="H130" s="140">
        <v>0.14399999999999999</v>
      </c>
      <c r="I130" s="141">
        <v>5.04</v>
      </c>
      <c r="J130" s="141">
        <f t="shared" si="0"/>
        <v>0.73</v>
      </c>
      <c r="K130" s="142"/>
      <c r="L130" s="25"/>
      <c r="M130" s="143" t="s">
        <v>1</v>
      </c>
      <c r="N130" s="144" t="s">
        <v>37</v>
      </c>
      <c r="O130" s="145">
        <v>7.0999999999999994E-2</v>
      </c>
      <c r="P130" s="145">
        <f t="shared" si="1"/>
        <v>1.0223999999999999E-2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216</v>
      </c>
      <c r="AT130" s="147" t="s">
        <v>212</v>
      </c>
      <c r="AU130" s="147" t="s">
        <v>84</v>
      </c>
      <c r="AY130" s="13" t="s">
        <v>209</v>
      </c>
      <c r="BE130" s="148">
        <f t="shared" si="4"/>
        <v>0</v>
      </c>
      <c r="BF130" s="148">
        <f t="shared" si="5"/>
        <v>0.73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3" t="s">
        <v>84</v>
      </c>
      <c r="BK130" s="148">
        <f t="shared" si="9"/>
        <v>0.73</v>
      </c>
      <c r="BL130" s="13" t="s">
        <v>216</v>
      </c>
      <c r="BM130" s="147" t="s">
        <v>450</v>
      </c>
    </row>
    <row r="131" spans="2:65" s="1" customFormat="1" ht="37.9" customHeight="1">
      <c r="B131" s="135"/>
      <c r="C131" s="136" t="s">
        <v>216</v>
      </c>
      <c r="D131" s="136" t="s">
        <v>212</v>
      </c>
      <c r="E131" s="137" t="s">
        <v>451</v>
      </c>
      <c r="F131" s="138" t="s">
        <v>452</v>
      </c>
      <c r="G131" s="139" t="s">
        <v>227</v>
      </c>
      <c r="H131" s="140">
        <v>3.8879999999999999</v>
      </c>
      <c r="I131" s="141">
        <v>0.51</v>
      </c>
      <c r="J131" s="141">
        <f t="shared" si="0"/>
        <v>1.98</v>
      </c>
      <c r="K131" s="142"/>
      <c r="L131" s="25"/>
      <c r="M131" s="143" t="s">
        <v>1</v>
      </c>
      <c r="N131" s="144" t="s">
        <v>37</v>
      </c>
      <c r="O131" s="145">
        <v>7.0000000000000001E-3</v>
      </c>
      <c r="P131" s="145">
        <f t="shared" si="1"/>
        <v>2.7216000000000001E-2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R131" s="147" t="s">
        <v>216</v>
      </c>
      <c r="AT131" s="147" t="s">
        <v>212</v>
      </c>
      <c r="AU131" s="147" t="s">
        <v>84</v>
      </c>
      <c r="AY131" s="13" t="s">
        <v>209</v>
      </c>
      <c r="BE131" s="148">
        <f t="shared" si="4"/>
        <v>0</v>
      </c>
      <c r="BF131" s="148">
        <f t="shared" si="5"/>
        <v>1.98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3" t="s">
        <v>84</v>
      </c>
      <c r="BK131" s="148">
        <f t="shared" si="9"/>
        <v>1.98</v>
      </c>
      <c r="BL131" s="13" t="s">
        <v>216</v>
      </c>
      <c r="BM131" s="147" t="s">
        <v>453</v>
      </c>
    </row>
    <row r="132" spans="2:65" s="1" customFormat="1" ht="16.5" customHeight="1">
      <c r="B132" s="135"/>
      <c r="C132" s="136" t="s">
        <v>237</v>
      </c>
      <c r="D132" s="136" t="s">
        <v>212</v>
      </c>
      <c r="E132" s="137" t="s">
        <v>454</v>
      </c>
      <c r="F132" s="138" t="s">
        <v>455</v>
      </c>
      <c r="G132" s="139" t="s">
        <v>227</v>
      </c>
      <c r="H132" s="140">
        <v>0.14399999999999999</v>
      </c>
      <c r="I132" s="141">
        <v>12.66</v>
      </c>
      <c r="J132" s="141">
        <f t="shared" si="0"/>
        <v>1.82</v>
      </c>
      <c r="K132" s="142"/>
      <c r="L132" s="25"/>
      <c r="M132" s="143" t="s">
        <v>1</v>
      </c>
      <c r="N132" s="144" t="s">
        <v>37</v>
      </c>
      <c r="O132" s="145">
        <v>0.83199999999999996</v>
      </c>
      <c r="P132" s="145">
        <f t="shared" si="1"/>
        <v>0.11980799999999998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AR132" s="147" t="s">
        <v>216</v>
      </c>
      <c r="AT132" s="147" t="s">
        <v>212</v>
      </c>
      <c r="AU132" s="147" t="s">
        <v>84</v>
      </c>
      <c r="AY132" s="13" t="s">
        <v>209</v>
      </c>
      <c r="BE132" s="148">
        <f t="shared" si="4"/>
        <v>0</v>
      </c>
      <c r="BF132" s="148">
        <f t="shared" si="5"/>
        <v>1.82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3" t="s">
        <v>84</v>
      </c>
      <c r="BK132" s="148">
        <f t="shared" si="9"/>
        <v>1.82</v>
      </c>
      <c r="BL132" s="13" t="s">
        <v>216</v>
      </c>
      <c r="BM132" s="147" t="s">
        <v>456</v>
      </c>
    </row>
    <row r="133" spans="2:65" s="1" customFormat="1" ht="16.5" customHeight="1">
      <c r="B133" s="135"/>
      <c r="C133" s="136" t="s">
        <v>223</v>
      </c>
      <c r="D133" s="136" t="s">
        <v>212</v>
      </c>
      <c r="E133" s="137" t="s">
        <v>457</v>
      </c>
      <c r="F133" s="138" t="s">
        <v>458</v>
      </c>
      <c r="G133" s="139" t="s">
        <v>227</v>
      </c>
      <c r="H133" s="140">
        <v>0.14399999999999999</v>
      </c>
      <c r="I133" s="141">
        <v>0.87</v>
      </c>
      <c r="J133" s="141">
        <f t="shared" si="0"/>
        <v>0.13</v>
      </c>
      <c r="K133" s="142"/>
      <c r="L133" s="25"/>
      <c r="M133" s="143" t="s">
        <v>1</v>
      </c>
      <c r="N133" s="144" t="s">
        <v>37</v>
      </c>
      <c r="O133" s="145">
        <v>8.9999999999999993E-3</v>
      </c>
      <c r="P133" s="145">
        <f t="shared" si="1"/>
        <v>1.2959999999999998E-3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AR133" s="147" t="s">
        <v>216</v>
      </c>
      <c r="AT133" s="147" t="s">
        <v>212</v>
      </c>
      <c r="AU133" s="147" t="s">
        <v>84</v>
      </c>
      <c r="AY133" s="13" t="s">
        <v>209</v>
      </c>
      <c r="BE133" s="148">
        <f t="shared" si="4"/>
        <v>0</v>
      </c>
      <c r="BF133" s="148">
        <f t="shared" si="5"/>
        <v>0.13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3" t="s">
        <v>84</v>
      </c>
      <c r="BK133" s="148">
        <f t="shared" si="9"/>
        <v>0.13</v>
      </c>
      <c r="BL133" s="13" t="s">
        <v>216</v>
      </c>
      <c r="BM133" s="147" t="s">
        <v>459</v>
      </c>
    </row>
    <row r="134" spans="2:65" s="1" customFormat="1" ht="24.2" customHeight="1">
      <c r="B134" s="135"/>
      <c r="C134" s="136" t="s">
        <v>250</v>
      </c>
      <c r="D134" s="136" t="s">
        <v>212</v>
      </c>
      <c r="E134" s="137" t="s">
        <v>460</v>
      </c>
      <c r="F134" s="138" t="s">
        <v>461</v>
      </c>
      <c r="G134" s="139" t="s">
        <v>240</v>
      </c>
      <c r="H134" s="140">
        <v>0.24</v>
      </c>
      <c r="I134" s="141">
        <v>30</v>
      </c>
      <c r="J134" s="141">
        <f t="shared" si="0"/>
        <v>7.2</v>
      </c>
      <c r="K134" s="142"/>
      <c r="L134" s="25"/>
      <c r="M134" s="143" t="s">
        <v>1</v>
      </c>
      <c r="N134" s="144" t="s">
        <v>37</v>
      </c>
      <c r="O134" s="145">
        <v>0</v>
      </c>
      <c r="P134" s="145">
        <f t="shared" si="1"/>
        <v>0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AR134" s="147" t="s">
        <v>216</v>
      </c>
      <c r="AT134" s="147" t="s">
        <v>212</v>
      </c>
      <c r="AU134" s="147" t="s">
        <v>84</v>
      </c>
      <c r="AY134" s="13" t="s">
        <v>209</v>
      </c>
      <c r="BE134" s="148">
        <f t="shared" si="4"/>
        <v>0</v>
      </c>
      <c r="BF134" s="148">
        <f t="shared" si="5"/>
        <v>7.2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3" t="s">
        <v>84</v>
      </c>
      <c r="BK134" s="148">
        <f t="shared" si="9"/>
        <v>7.2</v>
      </c>
      <c r="BL134" s="13" t="s">
        <v>216</v>
      </c>
      <c r="BM134" s="147" t="s">
        <v>462</v>
      </c>
    </row>
    <row r="135" spans="2:65" s="11" customFormat="1" ht="22.9" customHeight="1">
      <c r="B135" s="124"/>
      <c r="D135" s="125" t="s">
        <v>70</v>
      </c>
      <c r="E135" s="133" t="s">
        <v>84</v>
      </c>
      <c r="F135" s="133" t="s">
        <v>466</v>
      </c>
      <c r="J135" s="134">
        <f>BK135</f>
        <v>16.580000000000002</v>
      </c>
      <c r="L135" s="124"/>
      <c r="M135" s="128"/>
      <c r="P135" s="129">
        <f>SUM(P136:P137)</f>
        <v>9.1919999999999988E-2</v>
      </c>
      <c r="R135" s="129">
        <f>SUM(R136:R137)</f>
        <v>0.31396224</v>
      </c>
      <c r="T135" s="130">
        <f>SUM(T136:T137)</f>
        <v>0</v>
      </c>
      <c r="AR135" s="125" t="s">
        <v>78</v>
      </c>
      <c r="AT135" s="131" t="s">
        <v>70</v>
      </c>
      <c r="AU135" s="131" t="s">
        <v>78</v>
      </c>
      <c r="AY135" s="125" t="s">
        <v>209</v>
      </c>
      <c r="BK135" s="132">
        <f>SUM(BK136:BK137)</f>
        <v>16.580000000000002</v>
      </c>
    </row>
    <row r="136" spans="2:65" s="1" customFormat="1" ht="24.2" customHeight="1">
      <c r="B136" s="135"/>
      <c r="C136" s="136" t="s">
        <v>221</v>
      </c>
      <c r="D136" s="136" t="s">
        <v>212</v>
      </c>
      <c r="E136" s="137" t="s">
        <v>467</v>
      </c>
      <c r="F136" s="138" t="s">
        <v>468</v>
      </c>
      <c r="G136" s="139" t="s">
        <v>227</v>
      </c>
      <c r="H136" s="140">
        <v>1.6E-2</v>
      </c>
      <c r="I136" s="141">
        <v>59.1</v>
      </c>
      <c r="J136" s="141">
        <f>ROUND(I136*H136,2)</f>
        <v>0.95</v>
      </c>
      <c r="K136" s="142"/>
      <c r="L136" s="25"/>
      <c r="M136" s="143" t="s">
        <v>1</v>
      </c>
      <c r="N136" s="144" t="s">
        <v>37</v>
      </c>
      <c r="O136" s="145">
        <v>1.097</v>
      </c>
      <c r="P136" s="145">
        <f>O136*H136</f>
        <v>1.7552000000000002E-2</v>
      </c>
      <c r="Q136" s="145">
        <v>2.0699999999999998</v>
      </c>
      <c r="R136" s="145">
        <f>Q136*H136</f>
        <v>3.3119999999999997E-2</v>
      </c>
      <c r="S136" s="145">
        <v>0</v>
      </c>
      <c r="T136" s="146">
        <f>S136*H136</f>
        <v>0</v>
      </c>
      <c r="AR136" s="147" t="s">
        <v>216</v>
      </c>
      <c r="AT136" s="147" t="s">
        <v>212</v>
      </c>
      <c r="AU136" s="147" t="s">
        <v>84</v>
      </c>
      <c r="AY136" s="13" t="s">
        <v>209</v>
      </c>
      <c r="BE136" s="148">
        <f>IF(N136="základná",J136,0)</f>
        <v>0</v>
      </c>
      <c r="BF136" s="148">
        <f>IF(N136="znížená",J136,0)</f>
        <v>0.95</v>
      </c>
      <c r="BG136" s="148">
        <f>IF(N136="zákl. prenesená",J136,0)</f>
        <v>0</v>
      </c>
      <c r="BH136" s="148">
        <f>IF(N136="zníž. prenesená",J136,0)</f>
        <v>0</v>
      </c>
      <c r="BI136" s="148">
        <f>IF(N136="nulová",J136,0)</f>
        <v>0</v>
      </c>
      <c r="BJ136" s="13" t="s">
        <v>84</v>
      </c>
      <c r="BK136" s="148">
        <f>ROUND(I136*H136,2)</f>
        <v>0.95</v>
      </c>
      <c r="BL136" s="13" t="s">
        <v>216</v>
      </c>
      <c r="BM136" s="147" t="s">
        <v>469</v>
      </c>
    </row>
    <row r="137" spans="2:65" s="1" customFormat="1" ht="16.5" customHeight="1">
      <c r="B137" s="135"/>
      <c r="C137" s="136" t="s">
        <v>229</v>
      </c>
      <c r="D137" s="136" t="s">
        <v>212</v>
      </c>
      <c r="E137" s="137" t="s">
        <v>470</v>
      </c>
      <c r="F137" s="138" t="s">
        <v>471</v>
      </c>
      <c r="G137" s="139" t="s">
        <v>227</v>
      </c>
      <c r="H137" s="140">
        <v>0.128</v>
      </c>
      <c r="I137" s="141">
        <v>122.14</v>
      </c>
      <c r="J137" s="141">
        <f>ROUND(I137*H137,2)</f>
        <v>15.63</v>
      </c>
      <c r="K137" s="142"/>
      <c r="L137" s="25"/>
      <c r="M137" s="143" t="s">
        <v>1</v>
      </c>
      <c r="N137" s="144" t="s">
        <v>37</v>
      </c>
      <c r="O137" s="145">
        <v>0.58099999999999996</v>
      </c>
      <c r="P137" s="145">
        <f>O137*H137</f>
        <v>7.436799999999999E-2</v>
      </c>
      <c r="Q137" s="145">
        <v>2.19408</v>
      </c>
      <c r="R137" s="145">
        <f>Q137*H137</f>
        <v>0.28084224000000002</v>
      </c>
      <c r="S137" s="145">
        <v>0</v>
      </c>
      <c r="T137" s="146">
        <f>S137*H137</f>
        <v>0</v>
      </c>
      <c r="AR137" s="147" t="s">
        <v>216</v>
      </c>
      <c r="AT137" s="147" t="s">
        <v>212</v>
      </c>
      <c r="AU137" s="147" t="s">
        <v>84</v>
      </c>
      <c r="AY137" s="13" t="s">
        <v>209</v>
      </c>
      <c r="BE137" s="148">
        <f>IF(N137="základná",J137,0)</f>
        <v>0</v>
      </c>
      <c r="BF137" s="148">
        <f>IF(N137="znížená",J137,0)</f>
        <v>15.63</v>
      </c>
      <c r="BG137" s="148">
        <f>IF(N137="zákl. prenesená",J137,0)</f>
        <v>0</v>
      </c>
      <c r="BH137" s="148">
        <f>IF(N137="zníž. prenesená",J137,0)</f>
        <v>0</v>
      </c>
      <c r="BI137" s="148">
        <f>IF(N137="nulová",J137,0)</f>
        <v>0</v>
      </c>
      <c r="BJ137" s="13" t="s">
        <v>84</v>
      </c>
      <c r="BK137" s="148">
        <f>ROUND(I137*H137,2)</f>
        <v>15.63</v>
      </c>
      <c r="BL137" s="13" t="s">
        <v>216</v>
      </c>
      <c r="BM137" s="147" t="s">
        <v>472</v>
      </c>
    </row>
    <row r="138" spans="2:65" s="11" customFormat="1" ht="22.9" customHeight="1">
      <c r="B138" s="124"/>
      <c r="D138" s="125" t="s">
        <v>70</v>
      </c>
      <c r="E138" s="133" t="s">
        <v>229</v>
      </c>
      <c r="F138" s="133" t="s">
        <v>230</v>
      </c>
      <c r="J138" s="134">
        <f>BK138</f>
        <v>903.22</v>
      </c>
      <c r="L138" s="124"/>
      <c r="M138" s="128"/>
      <c r="P138" s="129">
        <f>SUM(P139:P141)</f>
        <v>1.0489999999999999</v>
      </c>
      <c r="R138" s="129">
        <f>SUM(R139:R141)</f>
        <v>9.672E-2</v>
      </c>
      <c r="T138" s="130">
        <f>SUM(T139:T141)</f>
        <v>0</v>
      </c>
      <c r="AR138" s="125" t="s">
        <v>78</v>
      </c>
      <c r="AT138" s="131" t="s">
        <v>70</v>
      </c>
      <c r="AU138" s="131" t="s">
        <v>78</v>
      </c>
      <c r="AY138" s="125" t="s">
        <v>209</v>
      </c>
      <c r="BK138" s="132">
        <f>SUM(BK139:BK141)</f>
        <v>903.22</v>
      </c>
    </row>
    <row r="139" spans="2:65" s="1" customFormat="1" ht="24.2" customHeight="1">
      <c r="B139" s="135"/>
      <c r="C139" s="136" t="s">
        <v>262</v>
      </c>
      <c r="D139" s="136" t="s">
        <v>212</v>
      </c>
      <c r="E139" s="137" t="s">
        <v>542</v>
      </c>
      <c r="F139" s="138" t="s">
        <v>543</v>
      </c>
      <c r="G139" s="139" t="s">
        <v>215</v>
      </c>
      <c r="H139" s="140">
        <v>1</v>
      </c>
      <c r="I139" s="141">
        <v>43.22</v>
      </c>
      <c r="J139" s="141">
        <f>ROUND(I139*H139,2)</f>
        <v>43.22</v>
      </c>
      <c r="K139" s="142"/>
      <c r="L139" s="25"/>
      <c r="M139" s="143" t="s">
        <v>1</v>
      </c>
      <c r="N139" s="144" t="s">
        <v>37</v>
      </c>
      <c r="O139" s="145">
        <v>1.0489999999999999</v>
      </c>
      <c r="P139" s="145">
        <f>O139*H139</f>
        <v>1.0489999999999999</v>
      </c>
      <c r="Q139" s="145">
        <v>1.72E-3</v>
      </c>
      <c r="R139" s="145">
        <f>Q139*H139</f>
        <v>1.72E-3</v>
      </c>
      <c r="S139" s="145">
        <v>0</v>
      </c>
      <c r="T139" s="146">
        <f>S139*H139</f>
        <v>0</v>
      </c>
      <c r="AR139" s="147" t="s">
        <v>216</v>
      </c>
      <c r="AT139" s="147" t="s">
        <v>212</v>
      </c>
      <c r="AU139" s="147" t="s">
        <v>84</v>
      </c>
      <c r="AY139" s="13" t="s">
        <v>209</v>
      </c>
      <c r="BE139" s="148">
        <f>IF(N139="základná",J139,0)</f>
        <v>0</v>
      </c>
      <c r="BF139" s="148">
        <f>IF(N139="znížená",J139,0)</f>
        <v>43.22</v>
      </c>
      <c r="BG139" s="148">
        <f>IF(N139="zákl. prenesená",J139,0)</f>
        <v>0</v>
      </c>
      <c r="BH139" s="148">
        <f>IF(N139="zníž. prenesená",J139,0)</f>
        <v>0</v>
      </c>
      <c r="BI139" s="148">
        <f>IF(N139="nulová",J139,0)</f>
        <v>0</v>
      </c>
      <c r="BJ139" s="13" t="s">
        <v>84</v>
      </c>
      <c r="BK139" s="148">
        <f>ROUND(I139*H139,2)</f>
        <v>43.22</v>
      </c>
      <c r="BL139" s="13" t="s">
        <v>216</v>
      </c>
      <c r="BM139" s="147" t="s">
        <v>544</v>
      </c>
    </row>
    <row r="140" spans="2:65" s="1" customFormat="1" ht="24.2" customHeight="1">
      <c r="B140" s="135"/>
      <c r="C140" s="149" t="s">
        <v>266</v>
      </c>
      <c r="D140" s="149" t="s">
        <v>218</v>
      </c>
      <c r="E140" s="150" t="s">
        <v>545</v>
      </c>
      <c r="F140" s="151" t="s">
        <v>546</v>
      </c>
      <c r="G140" s="152" t="s">
        <v>215</v>
      </c>
      <c r="H140" s="153">
        <v>1</v>
      </c>
      <c r="I140" s="154">
        <v>860</v>
      </c>
      <c r="J140" s="154">
        <f>ROUND(I140*H140,2)</f>
        <v>860</v>
      </c>
      <c r="K140" s="155"/>
      <c r="L140" s="156"/>
      <c r="M140" s="157" t="s">
        <v>1</v>
      </c>
      <c r="N140" s="158" t="s">
        <v>37</v>
      </c>
      <c r="O140" s="145">
        <v>0</v>
      </c>
      <c r="P140" s="145">
        <f>O140*H140</f>
        <v>0</v>
      </c>
      <c r="Q140" s="145">
        <v>9.5000000000000001E-2</v>
      </c>
      <c r="R140" s="145">
        <f>Q140*H140</f>
        <v>9.5000000000000001E-2</v>
      </c>
      <c r="S140" s="145">
        <v>0</v>
      </c>
      <c r="T140" s="146">
        <f>S140*H140</f>
        <v>0</v>
      </c>
      <c r="AR140" s="147" t="s">
        <v>221</v>
      </c>
      <c r="AT140" s="147" t="s">
        <v>218</v>
      </c>
      <c r="AU140" s="147" t="s">
        <v>84</v>
      </c>
      <c r="AY140" s="13" t="s">
        <v>209</v>
      </c>
      <c r="BE140" s="148">
        <f>IF(N140="základná",J140,0)</f>
        <v>0</v>
      </c>
      <c r="BF140" s="148">
        <f>IF(N140="znížená",J140,0)</f>
        <v>860</v>
      </c>
      <c r="BG140" s="148">
        <f>IF(N140="zákl. prenesená",J140,0)</f>
        <v>0</v>
      </c>
      <c r="BH140" s="148">
        <f>IF(N140="zníž. prenesená",J140,0)</f>
        <v>0</v>
      </c>
      <c r="BI140" s="148">
        <f>IF(N140="nulová",J140,0)</f>
        <v>0</v>
      </c>
      <c r="BJ140" s="13" t="s">
        <v>84</v>
      </c>
      <c r="BK140" s="148">
        <f>ROUND(I140*H140,2)</f>
        <v>860</v>
      </c>
      <c r="BL140" s="13" t="s">
        <v>216</v>
      </c>
      <c r="BM140" s="147" t="s">
        <v>547</v>
      </c>
    </row>
    <row r="141" spans="2:65" s="1" customFormat="1" ht="107.25">
      <c r="B141" s="25"/>
      <c r="D141" s="159" t="s">
        <v>286</v>
      </c>
      <c r="F141" s="160" t="s">
        <v>550</v>
      </c>
      <c r="L141" s="25"/>
      <c r="M141" s="161"/>
      <c r="T141" s="52"/>
      <c r="AT141" s="13" t="s">
        <v>286</v>
      </c>
      <c r="AU141" s="13" t="s">
        <v>84</v>
      </c>
    </row>
    <row r="142" spans="2:65" s="11" customFormat="1" ht="22.9" customHeight="1">
      <c r="B142" s="124"/>
      <c r="D142" s="125" t="s">
        <v>70</v>
      </c>
      <c r="E142" s="133" t="s">
        <v>235</v>
      </c>
      <c r="F142" s="133" t="s">
        <v>236</v>
      </c>
      <c r="J142" s="134">
        <f>BK142</f>
        <v>20.55</v>
      </c>
      <c r="L142" s="124"/>
      <c r="M142" s="128"/>
      <c r="P142" s="129">
        <f>P143</f>
        <v>0.80638199999999993</v>
      </c>
      <c r="R142" s="129">
        <f>R143</f>
        <v>0</v>
      </c>
      <c r="T142" s="130">
        <f>T143</f>
        <v>0</v>
      </c>
      <c r="AR142" s="125" t="s">
        <v>78</v>
      </c>
      <c r="AT142" s="131" t="s">
        <v>70</v>
      </c>
      <c r="AU142" s="131" t="s">
        <v>78</v>
      </c>
      <c r="AY142" s="125" t="s">
        <v>209</v>
      </c>
      <c r="BK142" s="132">
        <f>BK143</f>
        <v>20.55</v>
      </c>
    </row>
    <row r="143" spans="2:65" s="1" customFormat="1" ht="33" customHeight="1">
      <c r="B143" s="135"/>
      <c r="C143" s="136" t="s">
        <v>75</v>
      </c>
      <c r="D143" s="136" t="s">
        <v>212</v>
      </c>
      <c r="E143" s="137" t="s">
        <v>480</v>
      </c>
      <c r="F143" s="138" t="s">
        <v>481</v>
      </c>
      <c r="G143" s="139" t="s">
        <v>240</v>
      </c>
      <c r="H143" s="140">
        <v>0.41099999999999998</v>
      </c>
      <c r="I143" s="141">
        <v>49.99</v>
      </c>
      <c r="J143" s="141">
        <f>ROUND(I143*H143,2)</f>
        <v>20.55</v>
      </c>
      <c r="K143" s="142"/>
      <c r="L143" s="25"/>
      <c r="M143" s="162" t="s">
        <v>1</v>
      </c>
      <c r="N143" s="163" t="s">
        <v>37</v>
      </c>
      <c r="O143" s="164">
        <v>1.962</v>
      </c>
      <c r="P143" s="164">
        <f>O143*H143</f>
        <v>0.80638199999999993</v>
      </c>
      <c r="Q143" s="164">
        <v>0</v>
      </c>
      <c r="R143" s="164">
        <f>Q143*H143</f>
        <v>0</v>
      </c>
      <c r="S143" s="164">
        <v>0</v>
      </c>
      <c r="T143" s="165">
        <f>S143*H143</f>
        <v>0</v>
      </c>
      <c r="AR143" s="147" t="s">
        <v>216</v>
      </c>
      <c r="AT143" s="147" t="s">
        <v>212</v>
      </c>
      <c r="AU143" s="147" t="s">
        <v>84</v>
      </c>
      <c r="AY143" s="13" t="s">
        <v>209</v>
      </c>
      <c r="BE143" s="148">
        <f>IF(N143="základná",J143,0)</f>
        <v>0</v>
      </c>
      <c r="BF143" s="148">
        <f>IF(N143="znížená",J143,0)</f>
        <v>20.55</v>
      </c>
      <c r="BG143" s="148">
        <f>IF(N143="zákl. prenesená",J143,0)</f>
        <v>0</v>
      </c>
      <c r="BH143" s="148">
        <f>IF(N143="zníž. prenesená",J143,0)</f>
        <v>0</v>
      </c>
      <c r="BI143" s="148">
        <f>IF(N143="nulová",J143,0)</f>
        <v>0</v>
      </c>
      <c r="BJ143" s="13" t="s">
        <v>84</v>
      </c>
      <c r="BK143" s="148">
        <f>ROUND(I143*H143,2)</f>
        <v>20.55</v>
      </c>
      <c r="BL143" s="13" t="s">
        <v>216</v>
      </c>
      <c r="BM143" s="147" t="s">
        <v>482</v>
      </c>
    </row>
    <row r="144" spans="2:65" s="1" customFormat="1" ht="6.95" customHeight="1">
      <c r="B144" s="40"/>
      <c r="C144" s="41"/>
      <c r="D144" s="41"/>
      <c r="E144" s="41"/>
      <c r="F144" s="41"/>
      <c r="G144" s="41"/>
      <c r="H144" s="41"/>
      <c r="I144" s="41"/>
      <c r="J144" s="41"/>
      <c r="K144" s="41"/>
      <c r="L144" s="25"/>
    </row>
  </sheetData>
  <autoFilter ref="C124:K143" xr:uid="{00000000-0009-0000-0000-000015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B1:BM1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148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173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PRVKY VÝBAVY</v>
      </c>
      <c r="F7" s="208"/>
      <c r="G7" s="208"/>
      <c r="H7" s="208"/>
      <c r="L7" s="16"/>
    </row>
    <row r="8" spans="2:46" ht="12" customHeight="1">
      <c r="B8" s="16"/>
      <c r="D8" s="22" t="s">
        <v>174</v>
      </c>
      <c r="L8" s="16"/>
    </row>
    <row r="9" spans="2:46" s="1" customFormat="1" ht="16.5" customHeight="1">
      <c r="B9" s="25"/>
      <c r="E9" s="207" t="s">
        <v>175</v>
      </c>
      <c r="F9" s="209"/>
      <c r="G9" s="209"/>
      <c r="H9" s="209"/>
      <c r="L9" s="25"/>
    </row>
    <row r="10" spans="2:46" s="1" customFormat="1" ht="12" customHeight="1">
      <c r="B10" s="25"/>
      <c r="D10" s="22" t="s">
        <v>176</v>
      </c>
      <c r="L10" s="25"/>
    </row>
    <row r="11" spans="2:46" s="1" customFormat="1" ht="30" customHeight="1">
      <c r="B11" s="25"/>
      <c r="E11" s="169" t="s">
        <v>551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89" t="str">
        <f>'Rekapitulácia stavby'!E14</f>
        <v xml:space="preserve"> </v>
      </c>
      <c r="F20" s="189"/>
      <c r="G20" s="189"/>
      <c r="H20" s="189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92" t="s">
        <v>1</v>
      </c>
      <c r="F29" s="192"/>
      <c r="G29" s="192"/>
      <c r="H29" s="192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ROUND(J125, 2)</f>
        <v>1348.28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ROUND((SUM(BE125:BE143)),  2)</f>
        <v>0</v>
      </c>
      <c r="G35" s="93"/>
      <c r="H35" s="93"/>
      <c r="I35" s="94">
        <v>0.2</v>
      </c>
      <c r="J35" s="92">
        <f>ROUND(((SUM(BE125:BE143))*I35),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ROUND((SUM(BF125:BF143)),  2)</f>
        <v>1348.28</v>
      </c>
      <c r="I36" s="95">
        <v>0.2</v>
      </c>
      <c r="J36" s="82">
        <f>ROUND(((SUM(BF125:BF143))*I36),  2)</f>
        <v>269.66000000000003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ROUND((SUM(BG125:BG143)),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ROUND((SUM(BH125:BH143)),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ROUND((SUM(BI125:BI143)),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1617.94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178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PRVKY VÝBAVY</v>
      </c>
      <c r="F85" s="208"/>
      <c r="G85" s="208"/>
      <c r="H85" s="208"/>
      <c r="L85" s="25"/>
    </row>
    <row r="86" spans="2:12" ht="12" customHeight="1">
      <c r="B86" s="16"/>
      <c r="C86" s="22" t="s">
        <v>174</v>
      </c>
      <c r="L86" s="16"/>
    </row>
    <row r="87" spans="2:12" s="1" customFormat="1" ht="16.5" customHeight="1">
      <c r="B87" s="25"/>
      <c r="E87" s="207" t="s">
        <v>175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176</v>
      </c>
      <c r="L88" s="25"/>
    </row>
    <row r="89" spans="2:12" s="1" customFormat="1" ht="30" customHeight="1">
      <c r="B89" s="25"/>
      <c r="E89" s="169" t="str">
        <f>E11</f>
        <v>12.22 - INFORMAČNÉ, PROPAGAČNÉ A MAPOVÉ TABULE - TYP A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179</v>
      </c>
      <c r="D96" s="96"/>
      <c r="E96" s="96"/>
      <c r="F96" s="96"/>
      <c r="G96" s="96"/>
      <c r="H96" s="96"/>
      <c r="I96" s="96"/>
      <c r="J96" s="105" t="s">
        <v>180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181</v>
      </c>
      <c r="J98" s="62">
        <f>J125</f>
        <v>1348.28</v>
      </c>
      <c r="L98" s="25"/>
      <c r="AU98" s="13" t="s">
        <v>182</v>
      </c>
    </row>
    <row r="99" spans="2:47" s="8" customFormat="1" ht="24.95" customHeight="1">
      <c r="B99" s="107"/>
      <c r="D99" s="108" t="s">
        <v>183</v>
      </c>
      <c r="E99" s="109"/>
      <c r="F99" s="109"/>
      <c r="G99" s="109"/>
      <c r="H99" s="109"/>
      <c r="I99" s="109"/>
      <c r="J99" s="110">
        <f>J126</f>
        <v>1348.28</v>
      </c>
      <c r="L99" s="107"/>
    </row>
    <row r="100" spans="2:47" s="9" customFormat="1" ht="19.899999999999999" customHeight="1">
      <c r="B100" s="111"/>
      <c r="D100" s="112" t="s">
        <v>439</v>
      </c>
      <c r="E100" s="113"/>
      <c r="F100" s="113"/>
      <c r="G100" s="113"/>
      <c r="H100" s="113"/>
      <c r="I100" s="113"/>
      <c r="J100" s="114">
        <f>J127</f>
        <v>47.23</v>
      </c>
      <c r="L100" s="111"/>
    </row>
    <row r="101" spans="2:47" s="9" customFormat="1" ht="19.899999999999999" customHeight="1">
      <c r="B101" s="111"/>
      <c r="D101" s="112" t="s">
        <v>440</v>
      </c>
      <c r="E101" s="113"/>
      <c r="F101" s="113"/>
      <c r="G101" s="113"/>
      <c r="H101" s="113"/>
      <c r="I101" s="113"/>
      <c r="J101" s="114">
        <f>J135</f>
        <v>33.159999999999997</v>
      </c>
      <c r="L101" s="111"/>
    </row>
    <row r="102" spans="2:47" s="9" customFormat="1" ht="19.899999999999999" customHeight="1">
      <c r="B102" s="111"/>
      <c r="D102" s="112" t="s">
        <v>186</v>
      </c>
      <c r="E102" s="113"/>
      <c r="F102" s="113"/>
      <c r="G102" s="113"/>
      <c r="H102" s="113"/>
      <c r="I102" s="113"/>
      <c r="J102" s="114">
        <f>J138</f>
        <v>1228.8</v>
      </c>
      <c r="L102" s="111"/>
    </row>
    <row r="103" spans="2:47" s="9" customFormat="1" ht="19.899999999999999" customHeight="1">
      <c r="B103" s="111"/>
      <c r="D103" s="112" t="s">
        <v>187</v>
      </c>
      <c r="E103" s="113"/>
      <c r="F103" s="113"/>
      <c r="G103" s="113"/>
      <c r="H103" s="113"/>
      <c r="I103" s="113"/>
      <c r="J103" s="114">
        <f>J142</f>
        <v>39.090000000000003</v>
      </c>
      <c r="L103" s="111"/>
    </row>
    <row r="104" spans="2:47" s="1" customFormat="1" ht="21.75" customHeight="1">
      <c r="B104" s="25"/>
      <c r="L104" s="25"/>
    </row>
    <row r="105" spans="2:47" s="1" customFormat="1" ht="6.95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5"/>
    </row>
    <row r="109" spans="2:47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5"/>
    </row>
    <row r="110" spans="2:47" s="1" customFormat="1" ht="24.95" customHeight="1">
      <c r="B110" s="25"/>
      <c r="C110" s="17" t="s">
        <v>195</v>
      </c>
      <c r="L110" s="25"/>
    </row>
    <row r="111" spans="2:47" s="1" customFormat="1" ht="6.95" customHeight="1">
      <c r="B111" s="25"/>
      <c r="L111" s="25"/>
    </row>
    <row r="112" spans="2:47" s="1" customFormat="1" ht="12" customHeight="1">
      <c r="B112" s="25"/>
      <c r="C112" s="22" t="s">
        <v>13</v>
      </c>
      <c r="L112" s="25"/>
    </row>
    <row r="113" spans="2:65" s="1" customFormat="1" ht="26.25" customHeight="1">
      <c r="B113" s="25"/>
      <c r="E113" s="207" t="str">
        <f>E7</f>
        <v>PRVKY DROBNEJ ARCHITEKTÚRY A OSTATNEJ VÝBAVY PRE DOPRAVNÚ A CYKLO INFRAŠTRUKTÚRU PRVKY VÝBAVY</v>
      </c>
      <c r="F113" s="208"/>
      <c r="G113" s="208"/>
      <c r="H113" s="208"/>
      <c r="L113" s="25"/>
    </row>
    <row r="114" spans="2:65" ht="12" customHeight="1">
      <c r="B114" s="16"/>
      <c r="C114" s="22" t="s">
        <v>174</v>
      </c>
      <c r="L114" s="16"/>
    </row>
    <row r="115" spans="2:65" s="1" customFormat="1" ht="16.5" customHeight="1">
      <c r="B115" s="25"/>
      <c r="E115" s="207" t="s">
        <v>175</v>
      </c>
      <c r="F115" s="209"/>
      <c r="G115" s="209"/>
      <c r="H115" s="209"/>
      <c r="L115" s="25"/>
    </row>
    <row r="116" spans="2:65" s="1" customFormat="1" ht="12" customHeight="1">
      <c r="B116" s="25"/>
      <c r="C116" s="22" t="s">
        <v>176</v>
      </c>
      <c r="L116" s="25"/>
    </row>
    <row r="117" spans="2:65" s="1" customFormat="1" ht="30" customHeight="1">
      <c r="B117" s="25"/>
      <c r="E117" s="169" t="str">
        <f>E11</f>
        <v>12.22 - INFORMAČNÉ, PROPAGAČNÉ A MAPOVÉ TABULE - TYP A</v>
      </c>
      <c r="F117" s="209"/>
      <c r="G117" s="209"/>
      <c r="H117" s="209"/>
      <c r="L117" s="25"/>
    </row>
    <row r="118" spans="2:65" s="1" customFormat="1" ht="6.95" customHeight="1">
      <c r="B118" s="25"/>
      <c r="L118" s="25"/>
    </row>
    <row r="119" spans="2:65" s="1" customFormat="1" ht="12" customHeight="1">
      <c r="B119" s="25"/>
      <c r="C119" s="22" t="s">
        <v>16</v>
      </c>
      <c r="F119" s="20" t="str">
        <f>F14</f>
        <v xml:space="preserve"> </v>
      </c>
      <c r="I119" s="22" t="s">
        <v>18</v>
      </c>
      <c r="J119" s="48" t="str">
        <f>IF(J14="","",J14)</f>
        <v>9. 11. 2024</v>
      </c>
      <c r="L119" s="25"/>
    </row>
    <row r="120" spans="2:65" s="1" customFormat="1" ht="6.95" customHeight="1">
      <c r="B120" s="25"/>
      <c r="L120" s="25"/>
    </row>
    <row r="121" spans="2:65" s="1" customFormat="1" ht="54.4" customHeight="1">
      <c r="B121" s="25"/>
      <c r="C121" s="22" t="s">
        <v>20</v>
      </c>
      <c r="F121" s="20" t="str">
        <f>E17</f>
        <v>SÚC PSK, Jesenná 14, 080 05 Prešov</v>
      </c>
      <c r="I121" s="22" t="s">
        <v>25</v>
      </c>
      <c r="J121" s="23" t="str">
        <f>E23</f>
        <v>ŠTOFIRA ARCHITEKTI, s.r.o., Strojárska 2206, Snina</v>
      </c>
      <c r="L121" s="25"/>
    </row>
    <row r="122" spans="2:65" s="1" customFormat="1" ht="15.2" customHeight="1">
      <c r="B122" s="25"/>
      <c r="C122" s="22" t="s">
        <v>24</v>
      </c>
      <c r="F122" s="20" t="str">
        <f>IF(E20="","",E20)</f>
        <v xml:space="preserve"> </v>
      </c>
      <c r="I122" s="22" t="s">
        <v>28</v>
      </c>
      <c r="J122" s="23" t="str">
        <f>E26</f>
        <v>Martin Kofira - KM</v>
      </c>
      <c r="L122" s="25"/>
    </row>
    <row r="123" spans="2:65" s="1" customFormat="1" ht="10.35" customHeight="1">
      <c r="B123" s="25"/>
      <c r="L123" s="25"/>
    </row>
    <row r="124" spans="2:65" s="10" customFormat="1" ht="29.25" customHeight="1">
      <c r="B124" s="115"/>
      <c r="C124" s="116" t="s">
        <v>196</v>
      </c>
      <c r="D124" s="117" t="s">
        <v>56</v>
      </c>
      <c r="E124" s="117" t="s">
        <v>52</v>
      </c>
      <c r="F124" s="117" t="s">
        <v>53</v>
      </c>
      <c r="G124" s="117" t="s">
        <v>197</v>
      </c>
      <c r="H124" s="117" t="s">
        <v>198</v>
      </c>
      <c r="I124" s="117" t="s">
        <v>199</v>
      </c>
      <c r="J124" s="118" t="s">
        <v>180</v>
      </c>
      <c r="K124" s="119" t="s">
        <v>200</v>
      </c>
      <c r="L124" s="115"/>
      <c r="M124" s="55" t="s">
        <v>1</v>
      </c>
      <c r="N124" s="56" t="s">
        <v>35</v>
      </c>
      <c r="O124" s="56" t="s">
        <v>201</v>
      </c>
      <c r="P124" s="56" t="s">
        <v>202</v>
      </c>
      <c r="Q124" s="56" t="s">
        <v>203</v>
      </c>
      <c r="R124" s="56" t="s">
        <v>204</v>
      </c>
      <c r="S124" s="56" t="s">
        <v>205</v>
      </c>
      <c r="T124" s="57" t="s">
        <v>206</v>
      </c>
    </row>
    <row r="125" spans="2:65" s="1" customFormat="1" ht="22.9" customHeight="1">
      <c r="B125" s="25"/>
      <c r="C125" s="60" t="s">
        <v>181</v>
      </c>
      <c r="J125" s="120">
        <f>BK125</f>
        <v>1348.28</v>
      </c>
      <c r="L125" s="25"/>
      <c r="M125" s="58"/>
      <c r="N125" s="49"/>
      <c r="O125" s="49"/>
      <c r="P125" s="121">
        <f>P126</f>
        <v>4.7941479999999999</v>
      </c>
      <c r="Q125" s="49"/>
      <c r="R125" s="121">
        <f>R126</f>
        <v>0.78222137000000003</v>
      </c>
      <c r="S125" s="49"/>
      <c r="T125" s="122">
        <f>T126</f>
        <v>0</v>
      </c>
      <c r="AT125" s="13" t="s">
        <v>70</v>
      </c>
      <c r="AU125" s="13" t="s">
        <v>182</v>
      </c>
      <c r="BK125" s="123">
        <f>BK126</f>
        <v>1348.28</v>
      </c>
    </row>
    <row r="126" spans="2:65" s="11" customFormat="1" ht="25.9" customHeight="1">
      <c r="B126" s="124"/>
      <c r="D126" s="125" t="s">
        <v>70</v>
      </c>
      <c r="E126" s="126" t="s">
        <v>207</v>
      </c>
      <c r="F126" s="126" t="s">
        <v>208</v>
      </c>
      <c r="J126" s="127">
        <f>BK126</f>
        <v>1348.28</v>
      </c>
      <c r="L126" s="124"/>
      <c r="M126" s="128"/>
      <c r="P126" s="129">
        <f>P127+P135+P138+P142</f>
        <v>4.7941479999999999</v>
      </c>
      <c r="R126" s="129">
        <f>R127+R135+R138+R142</f>
        <v>0.78222137000000003</v>
      </c>
      <c r="T126" s="130">
        <f>T127+T135+T138+T142</f>
        <v>0</v>
      </c>
      <c r="AR126" s="125" t="s">
        <v>78</v>
      </c>
      <c r="AT126" s="131" t="s">
        <v>70</v>
      </c>
      <c r="AU126" s="131" t="s">
        <v>71</v>
      </c>
      <c r="AY126" s="125" t="s">
        <v>209</v>
      </c>
      <c r="BK126" s="132">
        <f>BK127+BK135+BK138+BK142</f>
        <v>1348.28</v>
      </c>
    </row>
    <row r="127" spans="2:65" s="11" customFormat="1" ht="22.9" customHeight="1">
      <c r="B127" s="124"/>
      <c r="D127" s="125" t="s">
        <v>70</v>
      </c>
      <c r="E127" s="133" t="s">
        <v>78</v>
      </c>
      <c r="F127" s="133" t="s">
        <v>441</v>
      </c>
      <c r="J127" s="134">
        <f>BK127</f>
        <v>47.23</v>
      </c>
      <c r="L127" s="124"/>
      <c r="M127" s="128"/>
      <c r="P127" s="129">
        <f>SUM(P128:P134)</f>
        <v>1.492194</v>
      </c>
      <c r="R127" s="129">
        <f>SUM(R128:R134)</f>
        <v>0</v>
      </c>
      <c r="T127" s="130">
        <f>SUM(T128:T134)</f>
        <v>0</v>
      </c>
      <c r="AR127" s="125" t="s">
        <v>78</v>
      </c>
      <c r="AT127" s="131" t="s">
        <v>70</v>
      </c>
      <c r="AU127" s="131" t="s">
        <v>78</v>
      </c>
      <c r="AY127" s="125" t="s">
        <v>209</v>
      </c>
      <c r="BK127" s="132">
        <f>SUM(BK128:BK134)</f>
        <v>47.23</v>
      </c>
    </row>
    <row r="128" spans="2:65" s="1" customFormat="1" ht="21.75" customHeight="1">
      <c r="B128" s="135"/>
      <c r="C128" s="136" t="s">
        <v>78</v>
      </c>
      <c r="D128" s="136" t="s">
        <v>212</v>
      </c>
      <c r="E128" s="137" t="s">
        <v>442</v>
      </c>
      <c r="F128" s="138" t="s">
        <v>443</v>
      </c>
      <c r="G128" s="139" t="s">
        <v>227</v>
      </c>
      <c r="H128" s="140">
        <v>0.28799999999999998</v>
      </c>
      <c r="I128" s="141">
        <v>76.959999999999994</v>
      </c>
      <c r="J128" s="141">
        <f t="shared" ref="J128:J134" si="0">ROUND(I128*H128,2)</f>
        <v>22.16</v>
      </c>
      <c r="K128" s="142"/>
      <c r="L128" s="25"/>
      <c r="M128" s="143" t="s">
        <v>1</v>
      </c>
      <c r="N128" s="144" t="s">
        <v>37</v>
      </c>
      <c r="O128" s="145">
        <v>3.85</v>
      </c>
      <c r="P128" s="145">
        <f t="shared" ref="P128:P134" si="1">O128*H128</f>
        <v>1.1088</v>
      </c>
      <c r="Q128" s="145">
        <v>0</v>
      </c>
      <c r="R128" s="145">
        <f t="shared" ref="R128:R134" si="2">Q128*H128</f>
        <v>0</v>
      </c>
      <c r="S128" s="145">
        <v>0</v>
      </c>
      <c r="T128" s="146">
        <f t="shared" ref="T128:T134" si="3">S128*H128</f>
        <v>0</v>
      </c>
      <c r="AR128" s="147" t="s">
        <v>216</v>
      </c>
      <c r="AT128" s="147" t="s">
        <v>212</v>
      </c>
      <c r="AU128" s="147" t="s">
        <v>84</v>
      </c>
      <c r="AY128" s="13" t="s">
        <v>209</v>
      </c>
      <c r="BE128" s="148">
        <f t="shared" ref="BE128:BE134" si="4">IF(N128="základná",J128,0)</f>
        <v>0</v>
      </c>
      <c r="BF128" s="148">
        <f t="shared" ref="BF128:BF134" si="5">IF(N128="znížená",J128,0)</f>
        <v>22.16</v>
      </c>
      <c r="BG128" s="148">
        <f t="shared" ref="BG128:BG134" si="6">IF(N128="zákl. prenesená",J128,0)</f>
        <v>0</v>
      </c>
      <c r="BH128" s="148">
        <f t="shared" ref="BH128:BH134" si="7">IF(N128="zníž. prenesená",J128,0)</f>
        <v>0</v>
      </c>
      <c r="BI128" s="148">
        <f t="shared" ref="BI128:BI134" si="8">IF(N128="nulová",J128,0)</f>
        <v>0</v>
      </c>
      <c r="BJ128" s="13" t="s">
        <v>84</v>
      </c>
      <c r="BK128" s="148">
        <f t="shared" ref="BK128:BK134" si="9">ROUND(I128*H128,2)</f>
        <v>22.16</v>
      </c>
      <c r="BL128" s="13" t="s">
        <v>216</v>
      </c>
      <c r="BM128" s="147" t="s">
        <v>444</v>
      </c>
    </row>
    <row r="129" spans="2:65" s="1" customFormat="1" ht="24.2" customHeight="1">
      <c r="B129" s="135"/>
      <c r="C129" s="136" t="s">
        <v>84</v>
      </c>
      <c r="D129" s="136" t="s">
        <v>212</v>
      </c>
      <c r="E129" s="137" t="s">
        <v>445</v>
      </c>
      <c r="F129" s="138" t="s">
        <v>446</v>
      </c>
      <c r="G129" s="139" t="s">
        <v>227</v>
      </c>
      <c r="H129" s="140">
        <v>8.5999999999999993E-2</v>
      </c>
      <c r="I129" s="141">
        <v>15.4</v>
      </c>
      <c r="J129" s="141">
        <f t="shared" si="0"/>
        <v>1.32</v>
      </c>
      <c r="K129" s="142"/>
      <c r="L129" s="25"/>
      <c r="M129" s="143" t="s">
        <v>1</v>
      </c>
      <c r="N129" s="144" t="s">
        <v>37</v>
      </c>
      <c r="O129" s="145">
        <v>0.77100000000000002</v>
      </c>
      <c r="P129" s="145">
        <f t="shared" si="1"/>
        <v>6.630599999999999E-2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AR129" s="147" t="s">
        <v>216</v>
      </c>
      <c r="AT129" s="147" t="s">
        <v>212</v>
      </c>
      <c r="AU129" s="147" t="s">
        <v>84</v>
      </c>
      <c r="AY129" s="13" t="s">
        <v>209</v>
      </c>
      <c r="BE129" s="148">
        <f t="shared" si="4"/>
        <v>0</v>
      </c>
      <c r="BF129" s="148">
        <f t="shared" si="5"/>
        <v>1.32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3" t="s">
        <v>84</v>
      </c>
      <c r="BK129" s="148">
        <f t="shared" si="9"/>
        <v>1.32</v>
      </c>
      <c r="BL129" s="13" t="s">
        <v>216</v>
      </c>
      <c r="BM129" s="147" t="s">
        <v>447</v>
      </c>
    </row>
    <row r="130" spans="2:65" s="1" customFormat="1" ht="33" customHeight="1">
      <c r="B130" s="135"/>
      <c r="C130" s="136" t="s">
        <v>210</v>
      </c>
      <c r="D130" s="136" t="s">
        <v>212</v>
      </c>
      <c r="E130" s="137" t="s">
        <v>448</v>
      </c>
      <c r="F130" s="138" t="s">
        <v>449</v>
      </c>
      <c r="G130" s="139" t="s">
        <v>227</v>
      </c>
      <c r="H130" s="140">
        <v>0.28799999999999998</v>
      </c>
      <c r="I130" s="141">
        <v>5.04</v>
      </c>
      <c r="J130" s="141">
        <f t="shared" si="0"/>
        <v>1.45</v>
      </c>
      <c r="K130" s="142"/>
      <c r="L130" s="25"/>
      <c r="M130" s="143" t="s">
        <v>1</v>
      </c>
      <c r="N130" s="144" t="s">
        <v>37</v>
      </c>
      <c r="O130" s="145">
        <v>7.0999999999999994E-2</v>
      </c>
      <c r="P130" s="145">
        <f t="shared" si="1"/>
        <v>2.0447999999999997E-2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216</v>
      </c>
      <c r="AT130" s="147" t="s">
        <v>212</v>
      </c>
      <c r="AU130" s="147" t="s">
        <v>84</v>
      </c>
      <c r="AY130" s="13" t="s">
        <v>209</v>
      </c>
      <c r="BE130" s="148">
        <f t="shared" si="4"/>
        <v>0</v>
      </c>
      <c r="BF130" s="148">
        <f t="shared" si="5"/>
        <v>1.45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3" t="s">
        <v>84</v>
      </c>
      <c r="BK130" s="148">
        <f t="shared" si="9"/>
        <v>1.45</v>
      </c>
      <c r="BL130" s="13" t="s">
        <v>216</v>
      </c>
      <c r="BM130" s="147" t="s">
        <v>450</v>
      </c>
    </row>
    <row r="131" spans="2:65" s="1" customFormat="1" ht="37.9" customHeight="1">
      <c r="B131" s="135"/>
      <c r="C131" s="136" t="s">
        <v>216</v>
      </c>
      <c r="D131" s="136" t="s">
        <v>212</v>
      </c>
      <c r="E131" s="137" t="s">
        <v>451</v>
      </c>
      <c r="F131" s="138" t="s">
        <v>452</v>
      </c>
      <c r="G131" s="139" t="s">
        <v>227</v>
      </c>
      <c r="H131" s="140">
        <v>7.7759999999999998</v>
      </c>
      <c r="I131" s="141">
        <v>0.51</v>
      </c>
      <c r="J131" s="141">
        <f t="shared" si="0"/>
        <v>3.97</v>
      </c>
      <c r="K131" s="142"/>
      <c r="L131" s="25"/>
      <c r="M131" s="143" t="s">
        <v>1</v>
      </c>
      <c r="N131" s="144" t="s">
        <v>37</v>
      </c>
      <c r="O131" s="145">
        <v>7.0000000000000001E-3</v>
      </c>
      <c r="P131" s="145">
        <f t="shared" si="1"/>
        <v>5.4432000000000001E-2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R131" s="147" t="s">
        <v>216</v>
      </c>
      <c r="AT131" s="147" t="s">
        <v>212</v>
      </c>
      <c r="AU131" s="147" t="s">
        <v>84</v>
      </c>
      <c r="AY131" s="13" t="s">
        <v>209</v>
      </c>
      <c r="BE131" s="148">
        <f t="shared" si="4"/>
        <v>0</v>
      </c>
      <c r="BF131" s="148">
        <f t="shared" si="5"/>
        <v>3.97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3" t="s">
        <v>84</v>
      </c>
      <c r="BK131" s="148">
        <f t="shared" si="9"/>
        <v>3.97</v>
      </c>
      <c r="BL131" s="13" t="s">
        <v>216</v>
      </c>
      <c r="BM131" s="147" t="s">
        <v>453</v>
      </c>
    </row>
    <row r="132" spans="2:65" s="1" customFormat="1" ht="16.5" customHeight="1">
      <c r="B132" s="135"/>
      <c r="C132" s="136" t="s">
        <v>237</v>
      </c>
      <c r="D132" s="136" t="s">
        <v>212</v>
      </c>
      <c r="E132" s="137" t="s">
        <v>454</v>
      </c>
      <c r="F132" s="138" t="s">
        <v>455</v>
      </c>
      <c r="G132" s="139" t="s">
        <v>227</v>
      </c>
      <c r="H132" s="140">
        <v>0.28799999999999998</v>
      </c>
      <c r="I132" s="141">
        <v>12.66</v>
      </c>
      <c r="J132" s="141">
        <f t="shared" si="0"/>
        <v>3.65</v>
      </c>
      <c r="K132" s="142"/>
      <c r="L132" s="25"/>
      <c r="M132" s="143" t="s">
        <v>1</v>
      </c>
      <c r="N132" s="144" t="s">
        <v>37</v>
      </c>
      <c r="O132" s="145">
        <v>0.83199999999999996</v>
      </c>
      <c r="P132" s="145">
        <f t="shared" si="1"/>
        <v>0.23961599999999997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AR132" s="147" t="s">
        <v>216</v>
      </c>
      <c r="AT132" s="147" t="s">
        <v>212</v>
      </c>
      <c r="AU132" s="147" t="s">
        <v>84</v>
      </c>
      <c r="AY132" s="13" t="s">
        <v>209</v>
      </c>
      <c r="BE132" s="148">
        <f t="shared" si="4"/>
        <v>0</v>
      </c>
      <c r="BF132" s="148">
        <f t="shared" si="5"/>
        <v>3.65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3" t="s">
        <v>84</v>
      </c>
      <c r="BK132" s="148">
        <f t="shared" si="9"/>
        <v>3.65</v>
      </c>
      <c r="BL132" s="13" t="s">
        <v>216</v>
      </c>
      <c r="BM132" s="147" t="s">
        <v>456</v>
      </c>
    </row>
    <row r="133" spans="2:65" s="1" customFormat="1" ht="16.5" customHeight="1">
      <c r="B133" s="135"/>
      <c r="C133" s="136" t="s">
        <v>223</v>
      </c>
      <c r="D133" s="136" t="s">
        <v>212</v>
      </c>
      <c r="E133" s="137" t="s">
        <v>457</v>
      </c>
      <c r="F133" s="138" t="s">
        <v>458</v>
      </c>
      <c r="G133" s="139" t="s">
        <v>227</v>
      </c>
      <c r="H133" s="140">
        <v>0.28799999999999998</v>
      </c>
      <c r="I133" s="141">
        <v>0.87</v>
      </c>
      <c r="J133" s="141">
        <f t="shared" si="0"/>
        <v>0.25</v>
      </c>
      <c r="K133" s="142"/>
      <c r="L133" s="25"/>
      <c r="M133" s="143" t="s">
        <v>1</v>
      </c>
      <c r="N133" s="144" t="s">
        <v>37</v>
      </c>
      <c r="O133" s="145">
        <v>8.9999999999999993E-3</v>
      </c>
      <c r="P133" s="145">
        <f t="shared" si="1"/>
        <v>2.5919999999999997E-3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AR133" s="147" t="s">
        <v>216</v>
      </c>
      <c r="AT133" s="147" t="s">
        <v>212</v>
      </c>
      <c r="AU133" s="147" t="s">
        <v>84</v>
      </c>
      <c r="AY133" s="13" t="s">
        <v>209</v>
      </c>
      <c r="BE133" s="148">
        <f t="shared" si="4"/>
        <v>0</v>
      </c>
      <c r="BF133" s="148">
        <f t="shared" si="5"/>
        <v>0.25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3" t="s">
        <v>84</v>
      </c>
      <c r="BK133" s="148">
        <f t="shared" si="9"/>
        <v>0.25</v>
      </c>
      <c r="BL133" s="13" t="s">
        <v>216</v>
      </c>
      <c r="BM133" s="147" t="s">
        <v>459</v>
      </c>
    </row>
    <row r="134" spans="2:65" s="1" customFormat="1" ht="24.2" customHeight="1">
      <c r="B134" s="135"/>
      <c r="C134" s="136" t="s">
        <v>250</v>
      </c>
      <c r="D134" s="136" t="s">
        <v>212</v>
      </c>
      <c r="E134" s="137" t="s">
        <v>460</v>
      </c>
      <c r="F134" s="138" t="s">
        <v>461</v>
      </c>
      <c r="G134" s="139" t="s">
        <v>240</v>
      </c>
      <c r="H134" s="140">
        <v>0.48099999999999998</v>
      </c>
      <c r="I134" s="141">
        <v>30</v>
      </c>
      <c r="J134" s="141">
        <f t="shared" si="0"/>
        <v>14.43</v>
      </c>
      <c r="K134" s="142"/>
      <c r="L134" s="25"/>
      <c r="M134" s="143" t="s">
        <v>1</v>
      </c>
      <c r="N134" s="144" t="s">
        <v>37</v>
      </c>
      <c r="O134" s="145">
        <v>0</v>
      </c>
      <c r="P134" s="145">
        <f t="shared" si="1"/>
        <v>0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AR134" s="147" t="s">
        <v>216</v>
      </c>
      <c r="AT134" s="147" t="s">
        <v>212</v>
      </c>
      <c r="AU134" s="147" t="s">
        <v>84</v>
      </c>
      <c r="AY134" s="13" t="s">
        <v>209</v>
      </c>
      <c r="BE134" s="148">
        <f t="shared" si="4"/>
        <v>0</v>
      </c>
      <c r="BF134" s="148">
        <f t="shared" si="5"/>
        <v>14.43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3" t="s">
        <v>84</v>
      </c>
      <c r="BK134" s="148">
        <f t="shared" si="9"/>
        <v>14.43</v>
      </c>
      <c r="BL134" s="13" t="s">
        <v>216</v>
      </c>
      <c r="BM134" s="147" t="s">
        <v>462</v>
      </c>
    </row>
    <row r="135" spans="2:65" s="11" customFormat="1" ht="22.9" customHeight="1">
      <c r="B135" s="124"/>
      <c r="D135" s="125" t="s">
        <v>70</v>
      </c>
      <c r="E135" s="133" t="s">
        <v>84</v>
      </c>
      <c r="F135" s="133" t="s">
        <v>466</v>
      </c>
      <c r="J135" s="134">
        <f>BK135</f>
        <v>33.159999999999997</v>
      </c>
      <c r="L135" s="124"/>
      <c r="M135" s="128"/>
      <c r="P135" s="129">
        <f>SUM(P136:P137)</f>
        <v>0.18383999999999998</v>
      </c>
      <c r="R135" s="129">
        <f>SUM(R136:R137)</f>
        <v>0.62792448000000001</v>
      </c>
      <c r="T135" s="130">
        <f>SUM(T136:T137)</f>
        <v>0</v>
      </c>
      <c r="AR135" s="125" t="s">
        <v>78</v>
      </c>
      <c r="AT135" s="131" t="s">
        <v>70</v>
      </c>
      <c r="AU135" s="131" t="s">
        <v>78</v>
      </c>
      <c r="AY135" s="125" t="s">
        <v>209</v>
      </c>
      <c r="BK135" s="132">
        <f>SUM(BK136:BK137)</f>
        <v>33.159999999999997</v>
      </c>
    </row>
    <row r="136" spans="2:65" s="1" customFormat="1" ht="24.2" customHeight="1">
      <c r="B136" s="135"/>
      <c r="C136" s="136" t="s">
        <v>221</v>
      </c>
      <c r="D136" s="136" t="s">
        <v>212</v>
      </c>
      <c r="E136" s="137" t="s">
        <v>467</v>
      </c>
      <c r="F136" s="138" t="s">
        <v>468</v>
      </c>
      <c r="G136" s="139" t="s">
        <v>227</v>
      </c>
      <c r="H136" s="140">
        <v>3.2000000000000001E-2</v>
      </c>
      <c r="I136" s="141">
        <v>59.1</v>
      </c>
      <c r="J136" s="141">
        <f>ROUND(I136*H136,2)</f>
        <v>1.89</v>
      </c>
      <c r="K136" s="142"/>
      <c r="L136" s="25"/>
      <c r="M136" s="143" t="s">
        <v>1</v>
      </c>
      <c r="N136" s="144" t="s">
        <v>37</v>
      </c>
      <c r="O136" s="145">
        <v>1.097</v>
      </c>
      <c r="P136" s="145">
        <f>O136*H136</f>
        <v>3.5104000000000003E-2</v>
      </c>
      <c r="Q136" s="145">
        <v>2.0699999999999998</v>
      </c>
      <c r="R136" s="145">
        <f>Q136*H136</f>
        <v>6.6239999999999993E-2</v>
      </c>
      <c r="S136" s="145">
        <v>0</v>
      </c>
      <c r="T136" s="146">
        <f>S136*H136</f>
        <v>0</v>
      </c>
      <c r="AR136" s="147" t="s">
        <v>216</v>
      </c>
      <c r="AT136" s="147" t="s">
        <v>212</v>
      </c>
      <c r="AU136" s="147" t="s">
        <v>84</v>
      </c>
      <c r="AY136" s="13" t="s">
        <v>209</v>
      </c>
      <c r="BE136" s="148">
        <f>IF(N136="základná",J136,0)</f>
        <v>0</v>
      </c>
      <c r="BF136" s="148">
        <f>IF(N136="znížená",J136,0)</f>
        <v>1.89</v>
      </c>
      <c r="BG136" s="148">
        <f>IF(N136="zákl. prenesená",J136,0)</f>
        <v>0</v>
      </c>
      <c r="BH136" s="148">
        <f>IF(N136="zníž. prenesená",J136,0)</f>
        <v>0</v>
      </c>
      <c r="BI136" s="148">
        <f>IF(N136="nulová",J136,0)</f>
        <v>0</v>
      </c>
      <c r="BJ136" s="13" t="s">
        <v>84</v>
      </c>
      <c r="BK136" s="148">
        <f>ROUND(I136*H136,2)</f>
        <v>1.89</v>
      </c>
      <c r="BL136" s="13" t="s">
        <v>216</v>
      </c>
      <c r="BM136" s="147" t="s">
        <v>469</v>
      </c>
    </row>
    <row r="137" spans="2:65" s="1" customFormat="1" ht="16.5" customHeight="1">
      <c r="B137" s="135"/>
      <c r="C137" s="136" t="s">
        <v>229</v>
      </c>
      <c r="D137" s="136" t="s">
        <v>212</v>
      </c>
      <c r="E137" s="137" t="s">
        <v>470</v>
      </c>
      <c r="F137" s="138" t="s">
        <v>471</v>
      </c>
      <c r="G137" s="139" t="s">
        <v>227</v>
      </c>
      <c r="H137" s="140">
        <v>0.25600000000000001</v>
      </c>
      <c r="I137" s="141">
        <v>122.14</v>
      </c>
      <c r="J137" s="141">
        <f>ROUND(I137*H137,2)</f>
        <v>31.27</v>
      </c>
      <c r="K137" s="142"/>
      <c r="L137" s="25"/>
      <c r="M137" s="143" t="s">
        <v>1</v>
      </c>
      <c r="N137" s="144" t="s">
        <v>37</v>
      </c>
      <c r="O137" s="145">
        <v>0.58099999999999996</v>
      </c>
      <c r="P137" s="145">
        <f>O137*H137</f>
        <v>0.14873599999999998</v>
      </c>
      <c r="Q137" s="145">
        <v>2.19408</v>
      </c>
      <c r="R137" s="145">
        <f>Q137*H137</f>
        <v>0.56168448000000004</v>
      </c>
      <c r="S137" s="145">
        <v>0</v>
      </c>
      <c r="T137" s="146">
        <f>S137*H137</f>
        <v>0</v>
      </c>
      <c r="AR137" s="147" t="s">
        <v>216</v>
      </c>
      <c r="AT137" s="147" t="s">
        <v>212</v>
      </c>
      <c r="AU137" s="147" t="s">
        <v>84</v>
      </c>
      <c r="AY137" s="13" t="s">
        <v>209</v>
      </c>
      <c r="BE137" s="148">
        <f>IF(N137="základná",J137,0)</f>
        <v>0</v>
      </c>
      <c r="BF137" s="148">
        <f>IF(N137="znížená",J137,0)</f>
        <v>31.27</v>
      </c>
      <c r="BG137" s="148">
        <f>IF(N137="zákl. prenesená",J137,0)</f>
        <v>0</v>
      </c>
      <c r="BH137" s="148">
        <f>IF(N137="zníž. prenesená",J137,0)</f>
        <v>0</v>
      </c>
      <c r="BI137" s="148">
        <f>IF(N137="nulová",J137,0)</f>
        <v>0</v>
      </c>
      <c r="BJ137" s="13" t="s">
        <v>84</v>
      </c>
      <c r="BK137" s="148">
        <f>ROUND(I137*H137,2)</f>
        <v>31.27</v>
      </c>
      <c r="BL137" s="13" t="s">
        <v>216</v>
      </c>
      <c r="BM137" s="147" t="s">
        <v>472</v>
      </c>
    </row>
    <row r="138" spans="2:65" s="11" customFormat="1" ht="22.9" customHeight="1">
      <c r="B138" s="124"/>
      <c r="D138" s="125" t="s">
        <v>70</v>
      </c>
      <c r="E138" s="133" t="s">
        <v>229</v>
      </c>
      <c r="F138" s="133" t="s">
        <v>230</v>
      </c>
      <c r="J138" s="134">
        <f>BK138</f>
        <v>1228.8</v>
      </c>
      <c r="L138" s="124"/>
      <c r="M138" s="128"/>
      <c r="P138" s="129">
        <f>SUM(P139:P141)</f>
        <v>1.5838300000000001</v>
      </c>
      <c r="R138" s="129">
        <f>SUM(R139:R141)</f>
        <v>0.15429688999999999</v>
      </c>
      <c r="T138" s="130">
        <f>SUM(T139:T141)</f>
        <v>0</v>
      </c>
      <c r="AR138" s="125" t="s">
        <v>78</v>
      </c>
      <c r="AT138" s="131" t="s">
        <v>70</v>
      </c>
      <c r="AU138" s="131" t="s">
        <v>78</v>
      </c>
      <c r="AY138" s="125" t="s">
        <v>209</v>
      </c>
      <c r="BK138" s="132">
        <f>SUM(BK139:BK141)</f>
        <v>1228.8</v>
      </c>
    </row>
    <row r="139" spans="2:65" s="1" customFormat="1" ht="24.2" customHeight="1">
      <c r="B139" s="135"/>
      <c r="C139" s="136" t="s">
        <v>262</v>
      </c>
      <c r="D139" s="136" t="s">
        <v>212</v>
      </c>
      <c r="E139" s="137" t="s">
        <v>552</v>
      </c>
      <c r="F139" s="138" t="s">
        <v>553</v>
      </c>
      <c r="G139" s="139" t="s">
        <v>215</v>
      </c>
      <c r="H139" s="140">
        <v>1</v>
      </c>
      <c r="I139" s="141">
        <v>78.8</v>
      </c>
      <c r="J139" s="141">
        <f>ROUND(I139*H139,2)</f>
        <v>78.8</v>
      </c>
      <c r="K139" s="142"/>
      <c r="L139" s="25"/>
      <c r="M139" s="143" t="s">
        <v>1</v>
      </c>
      <c r="N139" s="144" t="s">
        <v>37</v>
      </c>
      <c r="O139" s="145">
        <v>1.5838300000000001</v>
      </c>
      <c r="P139" s="145">
        <f>O139*H139</f>
        <v>1.5838300000000001</v>
      </c>
      <c r="Q139" s="145">
        <v>1.29689E-3</v>
      </c>
      <c r="R139" s="145">
        <f>Q139*H139</f>
        <v>1.29689E-3</v>
      </c>
      <c r="S139" s="145">
        <v>0</v>
      </c>
      <c r="T139" s="146">
        <f>S139*H139</f>
        <v>0</v>
      </c>
      <c r="AR139" s="147" t="s">
        <v>216</v>
      </c>
      <c r="AT139" s="147" t="s">
        <v>212</v>
      </c>
      <c r="AU139" s="147" t="s">
        <v>84</v>
      </c>
      <c r="AY139" s="13" t="s">
        <v>209</v>
      </c>
      <c r="BE139" s="148">
        <f>IF(N139="základná",J139,0)</f>
        <v>0</v>
      </c>
      <c r="BF139" s="148">
        <f>IF(N139="znížená",J139,0)</f>
        <v>78.8</v>
      </c>
      <c r="BG139" s="148">
        <f>IF(N139="zákl. prenesená",J139,0)</f>
        <v>0</v>
      </c>
      <c r="BH139" s="148">
        <f>IF(N139="zníž. prenesená",J139,0)</f>
        <v>0</v>
      </c>
      <c r="BI139" s="148">
        <f>IF(N139="nulová",J139,0)</f>
        <v>0</v>
      </c>
      <c r="BJ139" s="13" t="s">
        <v>84</v>
      </c>
      <c r="BK139" s="148">
        <f>ROUND(I139*H139,2)</f>
        <v>78.8</v>
      </c>
      <c r="BL139" s="13" t="s">
        <v>216</v>
      </c>
      <c r="BM139" s="147" t="s">
        <v>554</v>
      </c>
    </row>
    <row r="140" spans="2:65" s="1" customFormat="1" ht="24.2" customHeight="1">
      <c r="B140" s="135"/>
      <c r="C140" s="149" t="s">
        <v>266</v>
      </c>
      <c r="D140" s="149" t="s">
        <v>218</v>
      </c>
      <c r="E140" s="150" t="s">
        <v>555</v>
      </c>
      <c r="F140" s="151" t="s">
        <v>556</v>
      </c>
      <c r="G140" s="152" t="s">
        <v>215</v>
      </c>
      <c r="H140" s="153">
        <v>1</v>
      </c>
      <c r="I140" s="154">
        <v>1150</v>
      </c>
      <c r="J140" s="154">
        <f>ROUND(I140*H140,2)</f>
        <v>1150</v>
      </c>
      <c r="K140" s="155"/>
      <c r="L140" s="156"/>
      <c r="M140" s="157" t="s">
        <v>1</v>
      </c>
      <c r="N140" s="158" t="s">
        <v>37</v>
      </c>
      <c r="O140" s="145">
        <v>0</v>
      </c>
      <c r="P140" s="145">
        <f>O140*H140</f>
        <v>0</v>
      </c>
      <c r="Q140" s="145">
        <v>0.153</v>
      </c>
      <c r="R140" s="145">
        <f>Q140*H140</f>
        <v>0.153</v>
      </c>
      <c r="S140" s="145">
        <v>0</v>
      </c>
      <c r="T140" s="146">
        <f>S140*H140</f>
        <v>0</v>
      </c>
      <c r="AR140" s="147" t="s">
        <v>221</v>
      </c>
      <c r="AT140" s="147" t="s">
        <v>218</v>
      </c>
      <c r="AU140" s="147" t="s">
        <v>84</v>
      </c>
      <c r="AY140" s="13" t="s">
        <v>209</v>
      </c>
      <c r="BE140" s="148">
        <f>IF(N140="základná",J140,0)</f>
        <v>0</v>
      </c>
      <c r="BF140" s="148">
        <f>IF(N140="znížená",J140,0)</f>
        <v>1150</v>
      </c>
      <c r="BG140" s="148">
        <f>IF(N140="zákl. prenesená",J140,0)</f>
        <v>0</v>
      </c>
      <c r="BH140" s="148">
        <f>IF(N140="zníž. prenesená",J140,0)</f>
        <v>0</v>
      </c>
      <c r="BI140" s="148">
        <f>IF(N140="nulová",J140,0)</f>
        <v>0</v>
      </c>
      <c r="BJ140" s="13" t="s">
        <v>84</v>
      </c>
      <c r="BK140" s="148">
        <f>ROUND(I140*H140,2)</f>
        <v>1150</v>
      </c>
      <c r="BL140" s="13" t="s">
        <v>216</v>
      </c>
      <c r="BM140" s="147" t="s">
        <v>557</v>
      </c>
    </row>
    <row r="141" spans="2:65" s="1" customFormat="1" ht="117">
      <c r="B141" s="25"/>
      <c r="D141" s="159" t="s">
        <v>286</v>
      </c>
      <c r="F141" s="160" t="s">
        <v>558</v>
      </c>
      <c r="L141" s="25"/>
      <c r="M141" s="161"/>
      <c r="T141" s="52"/>
      <c r="AT141" s="13" t="s">
        <v>286</v>
      </c>
      <c r="AU141" s="13" t="s">
        <v>84</v>
      </c>
    </row>
    <row r="142" spans="2:65" s="11" customFormat="1" ht="22.9" customHeight="1">
      <c r="B142" s="124"/>
      <c r="D142" s="125" t="s">
        <v>70</v>
      </c>
      <c r="E142" s="133" t="s">
        <v>235</v>
      </c>
      <c r="F142" s="133" t="s">
        <v>236</v>
      </c>
      <c r="J142" s="134">
        <f>BK142</f>
        <v>39.090000000000003</v>
      </c>
      <c r="L142" s="124"/>
      <c r="M142" s="128"/>
      <c r="P142" s="129">
        <f>P143</f>
        <v>1.534284</v>
      </c>
      <c r="R142" s="129">
        <f>R143</f>
        <v>0</v>
      </c>
      <c r="T142" s="130">
        <f>T143</f>
        <v>0</v>
      </c>
      <c r="AR142" s="125" t="s">
        <v>78</v>
      </c>
      <c r="AT142" s="131" t="s">
        <v>70</v>
      </c>
      <c r="AU142" s="131" t="s">
        <v>78</v>
      </c>
      <c r="AY142" s="125" t="s">
        <v>209</v>
      </c>
      <c r="BK142" s="132">
        <f>BK143</f>
        <v>39.090000000000003</v>
      </c>
    </row>
    <row r="143" spans="2:65" s="1" customFormat="1" ht="33" customHeight="1">
      <c r="B143" s="135"/>
      <c r="C143" s="136" t="s">
        <v>75</v>
      </c>
      <c r="D143" s="136" t="s">
        <v>212</v>
      </c>
      <c r="E143" s="137" t="s">
        <v>480</v>
      </c>
      <c r="F143" s="138" t="s">
        <v>481</v>
      </c>
      <c r="G143" s="139" t="s">
        <v>240</v>
      </c>
      <c r="H143" s="140">
        <v>0.78200000000000003</v>
      </c>
      <c r="I143" s="141">
        <v>49.99</v>
      </c>
      <c r="J143" s="141">
        <f>ROUND(I143*H143,2)</f>
        <v>39.090000000000003</v>
      </c>
      <c r="K143" s="142"/>
      <c r="L143" s="25"/>
      <c r="M143" s="162" t="s">
        <v>1</v>
      </c>
      <c r="N143" s="163" t="s">
        <v>37</v>
      </c>
      <c r="O143" s="164">
        <v>1.962</v>
      </c>
      <c r="P143" s="164">
        <f>O143*H143</f>
        <v>1.534284</v>
      </c>
      <c r="Q143" s="164">
        <v>0</v>
      </c>
      <c r="R143" s="164">
        <f>Q143*H143</f>
        <v>0</v>
      </c>
      <c r="S143" s="164">
        <v>0</v>
      </c>
      <c r="T143" s="165">
        <f>S143*H143</f>
        <v>0</v>
      </c>
      <c r="AR143" s="147" t="s">
        <v>216</v>
      </c>
      <c r="AT143" s="147" t="s">
        <v>212</v>
      </c>
      <c r="AU143" s="147" t="s">
        <v>84</v>
      </c>
      <c r="AY143" s="13" t="s">
        <v>209</v>
      </c>
      <c r="BE143" s="148">
        <f>IF(N143="základná",J143,0)</f>
        <v>0</v>
      </c>
      <c r="BF143" s="148">
        <f>IF(N143="znížená",J143,0)</f>
        <v>39.090000000000003</v>
      </c>
      <c r="BG143" s="148">
        <f>IF(N143="zákl. prenesená",J143,0)</f>
        <v>0</v>
      </c>
      <c r="BH143" s="148">
        <f>IF(N143="zníž. prenesená",J143,0)</f>
        <v>0</v>
      </c>
      <c r="BI143" s="148">
        <f>IF(N143="nulová",J143,0)</f>
        <v>0</v>
      </c>
      <c r="BJ143" s="13" t="s">
        <v>84</v>
      </c>
      <c r="BK143" s="148">
        <f>ROUND(I143*H143,2)</f>
        <v>39.090000000000003</v>
      </c>
      <c r="BL143" s="13" t="s">
        <v>216</v>
      </c>
      <c r="BM143" s="147" t="s">
        <v>482</v>
      </c>
    </row>
    <row r="144" spans="2:65" s="1" customFormat="1" ht="6.95" customHeight="1">
      <c r="B144" s="40"/>
      <c r="C144" s="41"/>
      <c r="D144" s="41"/>
      <c r="E144" s="41"/>
      <c r="F144" s="41"/>
      <c r="G144" s="41"/>
      <c r="H144" s="41"/>
      <c r="I144" s="41"/>
      <c r="J144" s="41"/>
      <c r="K144" s="41"/>
      <c r="L144" s="25"/>
    </row>
  </sheetData>
  <autoFilter ref="C124:K143" xr:uid="{00000000-0009-0000-0000-000016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B1:BM1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151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173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PRVKY VÝBAVY</v>
      </c>
      <c r="F7" s="208"/>
      <c r="G7" s="208"/>
      <c r="H7" s="208"/>
      <c r="L7" s="16"/>
    </row>
    <row r="8" spans="2:46" ht="12" customHeight="1">
      <c r="B8" s="16"/>
      <c r="D8" s="22" t="s">
        <v>174</v>
      </c>
      <c r="L8" s="16"/>
    </row>
    <row r="9" spans="2:46" s="1" customFormat="1" ht="16.5" customHeight="1">
      <c r="B9" s="25"/>
      <c r="E9" s="207" t="s">
        <v>175</v>
      </c>
      <c r="F9" s="209"/>
      <c r="G9" s="209"/>
      <c r="H9" s="209"/>
      <c r="L9" s="25"/>
    </row>
    <row r="10" spans="2:46" s="1" customFormat="1" ht="12" customHeight="1">
      <c r="B10" s="25"/>
      <c r="D10" s="22" t="s">
        <v>176</v>
      </c>
      <c r="L10" s="25"/>
    </row>
    <row r="11" spans="2:46" s="1" customFormat="1" ht="30" customHeight="1">
      <c r="B11" s="25"/>
      <c r="E11" s="169" t="s">
        <v>559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89" t="str">
        <f>'Rekapitulácia stavby'!E14</f>
        <v xml:space="preserve"> </v>
      </c>
      <c r="F20" s="189"/>
      <c r="G20" s="189"/>
      <c r="H20" s="189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92" t="s">
        <v>1</v>
      </c>
      <c r="F29" s="192"/>
      <c r="G29" s="192"/>
      <c r="H29" s="192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ROUND(J125, 2)</f>
        <v>1168.28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ROUND((SUM(BE125:BE143)),  2)</f>
        <v>0</v>
      </c>
      <c r="G35" s="93"/>
      <c r="H35" s="93"/>
      <c r="I35" s="94">
        <v>0.2</v>
      </c>
      <c r="J35" s="92">
        <f>ROUND(((SUM(BE125:BE143))*I35),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ROUND((SUM(BF125:BF143)),  2)</f>
        <v>1168.28</v>
      </c>
      <c r="I36" s="95">
        <v>0.2</v>
      </c>
      <c r="J36" s="82">
        <f>ROUND(((SUM(BF125:BF143))*I36),  2)</f>
        <v>233.66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ROUND((SUM(BG125:BG143)),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ROUND((SUM(BH125:BH143)),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ROUND((SUM(BI125:BI143)),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1401.94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178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PRVKY VÝBAVY</v>
      </c>
      <c r="F85" s="208"/>
      <c r="G85" s="208"/>
      <c r="H85" s="208"/>
      <c r="L85" s="25"/>
    </row>
    <row r="86" spans="2:12" ht="12" customHeight="1">
      <c r="B86" s="16"/>
      <c r="C86" s="22" t="s">
        <v>174</v>
      </c>
      <c r="L86" s="16"/>
    </row>
    <row r="87" spans="2:12" s="1" customFormat="1" ht="16.5" customHeight="1">
      <c r="B87" s="25"/>
      <c r="E87" s="207" t="s">
        <v>175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176</v>
      </c>
      <c r="L88" s="25"/>
    </row>
    <row r="89" spans="2:12" s="1" customFormat="1" ht="30" customHeight="1">
      <c r="B89" s="25"/>
      <c r="E89" s="169" t="str">
        <f>E11</f>
        <v>12.23 - INFORMAČNÉ, PROPAGAČNÉ A MAPOVÉ TABULE - TYP B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179</v>
      </c>
      <c r="D96" s="96"/>
      <c r="E96" s="96"/>
      <c r="F96" s="96"/>
      <c r="G96" s="96"/>
      <c r="H96" s="96"/>
      <c r="I96" s="96"/>
      <c r="J96" s="105" t="s">
        <v>180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181</v>
      </c>
      <c r="J98" s="62">
        <f>J125</f>
        <v>1168.28</v>
      </c>
      <c r="L98" s="25"/>
      <c r="AU98" s="13" t="s">
        <v>182</v>
      </c>
    </row>
    <row r="99" spans="2:47" s="8" customFormat="1" ht="24.95" customHeight="1">
      <c r="B99" s="107"/>
      <c r="D99" s="108" t="s">
        <v>183</v>
      </c>
      <c r="E99" s="109"/>
      <c r="F99" s="109"/>
      <c r="G99" s="109"/>
      <c r="H99" s="109"/>
      <c r="I99" s="109"/>
      <c r="J99" s="110">
        <f>J126</f>
        <v>1168.28</v>
      </c>
      <c r="L99" s="107"/>
    </row>
    <row r="100" spans="2:47" s="9" customFormat="1" ht="19.899999999999999" customHeight="1">
      <c r="B100" s="111"/>
      <c r="D100" s="112" t="s">
        <v>439</v>
      </c>
      <c r="E100" s="113"/>
      <c r="F100" s="113"/>
      <c r="G100" s="113"/>
      <c r="H100" s="113"/>
      <c r="I100" s="113"/>
      <c r="J100" s="114">
        <f>J127</f>
        <v>47.23</v>
      </c>
      <c r="L100" s="111"/>
    </row>
    <row r="101" spans="2:47" s="9" customFormat="1" ht="19.899999999999999" customHeight="1">
      <c r="B101" s="111"/>
      <c r="D101" s="112" t="s">
        <v>440</v>
      </c>
      <c r="E101" s="113"/>
      <c r="F101" s="113"/>
      <c r="G101" s="113"/>
      <c r="H101" s="113"/>
      <c r="I101" s="113"/>
      <c r="J101" s="114">
        <f>J135</f>
        <v>33.159999999999997</v>
      </c>
      <c r="L101" s="111"/>
    </row>
    <row r="102" spans="2:47" s="9" customFormat="1" ht="19.899999999999999" customHeight="1">
      <c r="B102" s="111"/>
      <c r="D102" s="112" t="s">
        <v>186</v>
      </c>
      <c r="E102" s="113"/>
      <c r="F102" s="113"/>
      <c r="G102" s="113"/>
      <c r="H102" s="113"/>
      <c r="I102" s="113"/>
      <c r="J102" s="114">
        <f>J138</f>
        <v>1048.8</v>
      </c>
      <c r="L102" s="111"/>
    </row>
    <row r="103" spans="2:47" s="9" customFormat="1" ht="19.899999999999999" customHeight="1">
      <c r="B103" s="111"/>
      <c r="D103" s="112" t="s">
        <v>187</v>
      </c>
      <c r="E103" s="113"/>
      <c r="F103" s="113"/>
      <c r="G103" s="113"/>
      <c r="H103" s="113"/>
      <c r="I103" s="113"/>
      <c r="J103" s="114">
        <f>J142</f>
        <v>39.090000000000003</v>
      </c>
      <c r="L103" s="111"/>
    </row>
    <row r="104" spans="2:47" s="1" customFormat="1" ht="21.75" customHeight="1">
      <c r="B104" s="25"/>
      <c r="L104" s="25"/>
    </row>
    <row r="105" spans="2:47" s="1" customFormat="1" ht="6.95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5"/>
    </row>
    <row r="109" spans="2:47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5"/>
    </row>
    <row r="110" spans="2:47" s="1" customFormat="1" ht="24.95" customHeight="1">
      <c r="B110" s="25"/>
      <c r="C110" s="17" t="s">
        <v>195</v>
      </c>
      <c r="L110" s="25"/>
    </row>
    <row r="111" spans="2:47" s="1" customFormat="1" ht="6.95" customHeight="1">
      <c r="B111" s="25"/>
      <c r="L111" s="25"/>
    </row>
    <row r="112" spans="2:47" s="1" customFormat="1" ht="12" customHeight="1">
      <c r="B112" s="25"/>
      <c r="C112" s="22" t="s">
        <v>13</v>
      </c>
      <c r="L112" s="25"/>
    </row>
    <row r="113" spans="2:65" s="1" customFormat="1" ht="26.25" customHeight="1">
      <c r="B113" s="25"/>
      <c r="E113" s="207" t="str">
        <f>E7</f>
        <v>PRVKY DROBNEJ ARCHITEKTÚRY A OSTATNEJ VÝBAVY PRE DOPRAVNÚ A CYKLO INFRAŠTRUKTÚRU PRVKY VÝBAVY</v>
      </c>
      <c r="F113" s="208"/>
      <c r="G113" s="208"/>
      <c r="H113" s="208"/>
      <c r="L113" s="25"/>
    </row>
    <row r="114" spans="2:65" ht="12" customHeight="1">
      <c r="B114" s="16"/>
      <c r="C114" s="22" t="s">
        <v>174</v>
      </c>
      <c r="L114" s="16"/>
    </row>
    <row r="115" spans="2:65" s="1" customFormat="1" ht="16.5" customHeight="1">
      <c r="B115" s="25"/>
      <c r="E115" s="207" t="s">
        <v>175</v>
      </c>
      <c r="F115" s="209"/>
      <c r="G115" s="209"/>
      <c r="H115" s="209"/>
      <c r="L115" s="25"/>
    </row>
    <row r="116" spans="2:65" s="1" customFormat="1" ht="12" customHeight="1">
      <c r="B116" s="25"/>
      <c r="C116" s="22" t="s">
        <v>176</v>
      </c>
      <c r="L116" s="25"/>
    </row>
    <row r="117" spans="2:65" s="1" customFormat="1" ht="30" customHeight="1">
      <c r="B117" s="25"/>
      <c r="E117" s="169" t="str">
        <f>E11</f>
        <v>12.23 - INFORMAČNÉ, PROPAGAČNÉ A MAPOVÉ TABULE - TYP B</v>
      </c>
      <c r="F117" s="209"/>
      <c r="G117" s="209"/>
      <c r="H117" s="209"/>
      <c r="L117" s="25"/>
    </row>
    <row r="118" spans="2:65" s="1" customFormat="1" ht="6.95" customHeight="1">
      <c r="B118" s="25"/>
      <c r="L118" s="25"/>
    </row>
    <row r="119" spans="2:65" s="1" customFormat="1" ht="12" customHeight="1">
      <c r="B119" s="25"/>
      <c r="C119" s="22" t="s">
        <v>16</v>
      </c>
      <c r="F119" s="20" t="str">
        <f>F14</f>
        <v xml:space="preserve"> </v>
      </c>
      <c r="I119" s="22" t="s">
        <v>18</v>
      </c>
      <c r="J119" s="48" t="str">
        <f>IF(J14="","",J14)</f>
        <v>9. 11. 2024</v>
      </c>
      <c r="L119" s="25"/>
    </row>
    <row r="120" spans="2:65" s="1" customFormat="1" ht="6.95" customHeight="1">
      <c r="B120" s="25"/>
      <c r="L120" s="25"/>
    </row>
    <row r="121" spans="2:65" s="1" customFormat="1" ht="54.4" customHeight="1">
      <c r="B121" s="25"/>
      <c r="C121" s="22" t="s">
        <v>20</v>
      </c>
      <c r="F121" s="20" t="str">
        <f>E17</f>
        <v>SÚC PSK, Jesenná 14, 080 05 Prešov</v>
      </c>
      <c r="I121" s="22" t="s">
        <v>25</v>
      </c>
      <c r="J121" s="23" t="str">
        <f>E23</f>
        <v>ŠTOFIRA ARCHITEKTI, s.r.o., Strojárska 2206, Snina</v>
      </c>
      <c r="L121" s="25"/>
    </row>
    <row r="122" spans="2:65" s="1" customFormat="1" ht="15.2" customHeight="1">
      <c r="B122" s="25"/>
      <c r="C122" s="22" t="s">
        <v>24</v>
      </c>
      <c r="F122" s="20" t="str">
        <f>IF(E20="","",E20)</f>
        <v xml:space="preserve"> </v>
      </c>
      <c r="I122" s="22" t="s">
        <v>28</v>
      </c>
      <c r="J122" s="23" t="str">
        <f>E26</f>
        <v>Martin Kofira - KM</v>
      </c>
      <c r="L122" s="25"/>
    </row>
    <row r="123" spans="2:65" s="1" customFormat="1" ht="10.35" customHeight="1">
      <c r="B123" s="25"/>
      <c r="L123" s="25"/>
    </row>
    <row r="124" spans="2:65" s="10" customFormat="1" ht="29.25" customHeight="1">
      <c r="B124" s="115"/>
      <c r="C124" s="116" t="s">
        <v>196</v>
      </c>
      <c r="D124" s="117" t="s">
        <v>56</v>
      </c>
      <c r="E124" s="117" t="s">
        <v>52</v>
      </c>
      <c r="F124" s="117" t="s">
        <v>53</v>
      </c>
      <c r="G124" s="117" t="s">
        <v>197</v>
      </c>
      <c r="H124" s="117" t="s">
        <v>198</v>
      </c>
      <c r="I124" s="117" t="s">
        <v>199</v>
      </c>
      <c r="J124" s="118" t="s">
        <v>180</v>
      </c>
      <c r="K124" s="119" t="s">
        <v>200</v>
      </c>
      <c r="L124" s="115"/>
      <c r="M124" s="55" t="s">
        <v>1</v>
      </c>
      <c r="N124" s="56" t="s">
        <v>35</v>
      </c>
      <c r="O124" s="56" t="s">
        <v>201</v>
      </c>
      <c r="P124" s="56" t="s">
        <v>202</v>
      </c>
      <c r="Q124" s="56" t="s">
        <v>203</v>
      </c>
      <c r="R124" s="56" t="s">
        <v>204</v>
      </c>
      <c r="S124" s="56" t="s">
        <v>205</v>
      </c>
      <c r="T124" s="57" t="s">
        <v>206</v>
      </c>
    </row>
    <row r="125" spans="2:65" s="1" customFormat="1" ht="22.9" customHeight="1">
      <c r="B125" s="25"/>
      <c r="C125" s="60" t="s">
        <v>181</v>
      </c>
      <c r="J125" s="120">
        <f>BK125</f>
        <v>1168.28</v>
      </c>
      <c r="L125" s="25"/>
      <c r="M125" s="58"/>
      <c r="N125" s="49"/>
      <c r="O125" s="49"/>
      <c r="P125" s="121">
        <f>P126</f>
        <v>4.7941479999999999</v>
      </c>
      <c r="Q125" s="49"/>
      <c r="R125" s="121">
        <f>R126</f>
        <v>0.78222137000000003</v>
      </c>
      <c r="S125" s="49"/>
      <c r="T125" s="122">
        <f>T126</f>
        <v>0</v>
      </c>
      <c r="AT125" s="13" t="s">
        <v>70</v>
      </c>
      <c r="AU125" s="13" t="s">
        <v>182</v>
      </c>
      <c r="BK125" s="123">
        <f>BK126</f>
        <v>1168.28</v>
      </c>
    </row>
    <row r="126" spans="2:65" s="11" customFormat="1" ht="25.9" customHeight="1">
      <c r="B126" s="124"/>
      <c r="D126" s="125" t="s">
        <v>70</v>
      </c>
      <c r="E126" s="126" t="s">
        <v>207</v>
      </c>
      <c r="F126" s="126" t="s">
        <v>208</v>
      </c>
      <c r="J126" s="127">
        <f>BK126</f>
        <v>1168.28</v>
      </c>
      <c r="L126" s="124"/>
      <c r="M126" s="128"/>
      <c r="P126" s="129">
        <f>P127+P135+P138+P142</f>
        <v>4.7941479999999999</v>
      </c>
      <c r="R126" s="129">
        <f>R127+R135+R138+R142</f>
        <v>0.78222137000000003</v>
      </c>
      <c r="T126" s="130">
        <f>T127+T135+T138+T142</f>
        <v>0</v>
      </c>
      <c r="AR126" s="125" t="s">
        <v>78</v>
      </c>
      <c r="AT126" s="131" t="s">
        <v>70</v>
      </c>
      <c r="AU126" s="131" t="s">
        <v>71</v>
      </c>
      <c r="AY126" s="125" t="s">
        <v>209</v>
      </c>
      <c r="BK126" s="132">
        <f>BK127+BK135+BK138+BK142</f>
        <v>1168.28</v>
      </c>
    </row>
    <row r="127" spans="2:65" s="11" customFormat="1" ht="22.9" customHeight="1">
      <c r="B127" s="124"/>
      <c r="D127" s="125" t="s">
        <v>70</v>
      </c>
      <c r="E127" s="133" t="s">
        <v>78</v>
      </c>
      <c r="F127" s="133" t="s">
        <v>441</v>
      </c>
      <c r="J127" s="134">
        <f>BK127</f>
        <v>47.23</v>
      </c>
      <c r="L127" s="124"/>
      <c r="M127" s="128"/>
      <c r="P127" s="129">
        <f>SUM(P128:P134)</f>
        <v>1.492194</v>
      </c>
      <c r="R127" s="129">
        <f>SUM(R128:R134)</f>
        <v>0</v>
      </c>
      <c r="T127" s="130">
        <f>SUM(T128:T134)</f>
        <v>0</v>
      </c>
      <c r="AR127" s="125" t="s">
        <v>78</v>
      </c>
      <c r="AT127" s="131" t="s">
        <v>70</v>
      </c>
      <c r="AU127" s="131" t="s">
        <v>78</v>
      </c>
      <c r="AY127" s="125" t="s">
        <v>209</v>
      </c>
      <c r="BK127" s="132">
        <f>SUM(BK128:BK134)</f>
        <v>47.23</v>
      </c>
    </row>
    <row r="128" spans="2:65" s="1" customFormat="1" ht="21.75" customHeight="1">
      <c r="B128" s="135"/>
      <c r="C128" s="136" t="s">
        <v>78</v>
      </c>
      <c r="D128" s="136" t="s">
        <v>212</v>
      </c>
      <c r="E128" s="137" t="s">
        <v>442</v>
      </c>
      <c r="F128" s="138" t="s">
        <v>443</v>
      </c>
      <c r="G128" s="139" t="s">
        <v>227</v>
      </c>
      <c r="H128" s="140">
        <v>0.28799999999999998</v>
      </c>
      <c r="I128" s="141">
        <v>76.959999999999994</v>
      </c>
      <c r="J128" s="141">
        <f t="shared" ref="J128:J134" si="0">ROUND(I128*H128,2)</f>
        <v>22.16</v>
      </c>
      <c r="K128" s="142"/>
      <c r="L128" s="25"/>
      <c r="M128" s="143" t="s">
        <v>1</v>
      </c>
      <c r="N128" s="144" t="s">
        <v>37</v>
      </c>
      <c r="O128" s="145">
        <v>3.85</v>
      </c>
      <c r="P128" s="145">
        <f t="shared" ref="P128:P134" si="1">O128*H128</f>
        <v>1.1088</v>
      </c>
      <c r="Q128" s="145">
        <v>0</v>
      </c>
      <c r="R128" s="145">
        <f t="shared" ref="R128:R134" si="2">Q128*H128</f>
        <v>0</v>
      </c>
      <c r="S128" s="145">
        <v>0</v>
      </c>
      <c r="T128" s="146">
        <f t="shared" ref="T128:T134" si="3">S128*H128</f>
        <v>0</v>
      </c>
      <c r="AR128" s="147" t="s">
        <v>216</v>
      </c>
      <c r="AT128" s="147" t="s">
        <v>212</v>
      </c>
      <c r="AU128" s="147" t="s">
        <v>84</v>
      </c>
      <c r="AY128" s="13" t="s">
        <v>209</v>
      </c>
      <c r="BE128" s="148">
        <f t="shared" ref="BE128:BE134" si="4">IF(N128="základná",J128,0)</f>
        <v>0</v>
      </c>
      <c r="BF128" s="148">
        <f t="shared" ref="BF128:BF134" si="5">IF(N128="znížená",J128,0)</f>
        <v>22.16</v>
      </c>
      <c r="BG128" s="148">
        <f t="shared" ref="BG128:BG134" si="6">IF(N128="zákl. prenesená",J128,0)</f>
        <v>0</v>
      </c>
      <c r="BH128" s="148">
        <f t="shared" ref="BH128:BH134" si="7">IF(N128="zníž. prenesená",J128,0)</f>
        <v>0</v>
      </c>
      <c r="BI128" s="148">
        <f t="shared" ref="BI128:BI134" si="8">IF(N128="nulová",J128,0)</f>
        <v>0</v>
      </c>
      <c r="BJ128" s="13" t="s">
        <v>84</v>
      </c>
      <c r="BK128" s="148">
        <f t="shared" ref="BK128:BK134" si="9">ROUND(I128*H128,2)</f>
        <v>22.16</v>
      </c>
      <c r="BL128" s="13" t="s">
        <v>216</v>
      </c>
      <c r="BM128" s="147" t="s">
        <v>444</v>
      </c>
    </row>
    <row r="129" spans="2:65" s="1" customFormat="1" ht="24.2" customHeight="1">
      <c r="B129" s="135"/>
      <c r="C129" s="136" t="s">
        <v>84</v>
      </c>
      <c r="D129" s="136" t="s">
        <v>212</v>
      </c>
      <c r="E129" s="137" t="s">
        <v>445</v>
      </c>
      <c r="F129" s="138" t="s">
        <v>446</v>
      </c>
      <c r="G129" s="139" t="s">
        <v>227</v>
      </c>
      <c r="H129" s="140">
        <v>8.5999999999999993E-2</v>
      </c>
      <c r="I129" s="141">
        <v>15.4</v>
      </c>
      <c r="J129" s="141">
        <f t="shared" si="0"/>
        <v>1.32</v>
      </c>
      <c r="K129" s="142"/>
      <c r="L129" s="25"/>
      <c r="M129" s="143" t="s">
        <v>1</v>
      </c>
      <c r="N129" s="144" t="s">
        <v>37</v>
      </c>
      <c r="O129" s="145">
        <v>0.77100000000000002</v>
      </c>
      <c r="P129" s="145">
        <f t="shared" si="1"/>
        <v>6.630599999999999E-2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AR129" s="147" t="s">
        <v>216</v>
      </c>
      <c r="AT129" s="147" t="s">
        <v>212</v>
      </c>
      <c r="AU129" s="147" t="s">
        <v>84</v>
      </c>
      <c r="AY129" s="13" t="s">
        <v>209</v>
      </c>
      <c r="BE129" s="148">
        <f t="shared" si="4"/>
        <v>0</v>
      </c>
      <c r="BF129" s="148">
        <f t="shared" si="5"/>
        <v>1.32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3" t="s">
        <v>84</v>
      </c>
      <c r="BK129" s="148">
        <f t="shared" si="9"/>
        <v>1.32</v>
      </c>
      <c r="BL129" s="13" t="s">
        <v>216</v>
      </c>
      <c r="BM129" s="147" t="s">
        <v>447</v>
      </c>
    </row>
    <row r="130" spans="2:65" s="1" customFormat="1" ht="33" customHeight="1">
      <c r="B130" s="135"/>
      <c r="C130" s="136" t="s">
        <v>210</v>
      </c>
      <c r="D130" s="136" t="s">
        <v>212</v>
      </c>
      <c r="E130" s="137" t="s">
        <v>448</v>
      </c>
      <c r="F130" s="138" t="s">
        <v>449</v>
      </c>
      <c r="G130" s="139" t="s">
        <v>227</v>
      </c>
      <c r="H130" s="140">
        <v>0.28799999999999998</v>
      </c>
      <c r="I130" s="141">
        <v>5.04</v>
      </c>
      <c r="J130" s="141">
        <f t="shared" si="0"/>
        <v>1.45</v>
      </c>
      <c r="K130" s="142"/>
      <c r="L130" s="25"/>
      <c r="M130" s="143" t="s">
        <v>1</v>
      </c>
      <c r="N130" s="144" t="s">
        <v>37</v>
      </c>
      <c r="O130" s="145">
        <v>7.0999999999999994E-2</v>
      </c>
      <c r="P130" s="145">
        <f t="shared" si="1"/>
        <v>2.0447999999999997E-2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216</v>
      </c>
      <c r="AT130" s="147" t="s">
        <v>212</v>
      </c>
      <c r="AU130" s="147" t="s">
        <v>84</v>
      </c>
      <c r="AY130" s="13" t="s">
        <v>209</v>
      </c>
      <c r="BE130" s="148">
        <f t="shared" si="4"/>
        <v>0</v>
      </c>
      <c r="BF130" s="148">
        <f t="shared" si="5"/>
        <v>1.45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3" t="s">
        <v>84</v>
      </c>
      <c r="BK130" s="148">
        <f t="shared" si="9"/>
        <v>1.45</v>
      </c>
      <c r="BL130" s="13" t="s">
        <v>216</v>
      </c>
      <c r="BM130" s="147" t="s">
        <v>450</v>
      </c>
    </row>
    <row r="131" spans="2:65" s="1" customFormat="1" ht="37.9" customHeight="1">
      <c r="B131" s="135"/>
      <c r="C131" s="136" t="s">
        <v>216</v>
      </c>
      <c r="D131" s="136" t="s">
        <v>212</v>
      </c>
      <c r="E131" s="137" t="s">
        <v>451</v>
      </c>
      <c r="F131" s="138" t="s">
        <v>452</v>
      </c>
      <c r="G131" s="139" t="s">
        <v>227</v>
      </c>
      <c r="H131" s="140">
        <v>7.7759999999999998</v>
      </c>
      <c r="I131" s="141">
        <v>0.51</v>
      </c>
      <c r="J131" s="141">
        <f t="shared" si="0"/>
        <v>3.97</v>
      </c>
      <c r="K131" s="142"/>
      <c r="L131" s="25"/>
      <c r="M131" s="143" t="s">
        <v>1</v>
      </c>
      <c r="N131" s="144" t="s">
        <v>37</v>
      </c>
      <c r="O131" s="145">
        <v>7.0000000000000001E-3</v>
      </c>
      <c r="P131" s="145">
        <f t="shared" si="1"/>
        <v>5.4432000000000001E-2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R131" s="147" t="s">
        <v>216</v>
      </c>
      <c r="AT131" s="147" t="s">
        <v>212</v>
      </c>
      <c r="AU131" s="147" t="s">
        <v>84</v>
      </c>
      <c r="AY131" s="13" t="s">
        <v>209</v>
      </c>
      <c r="BE131" s="148">
        <f t="shared" si="4"/>
        <v>0</v>
      </c>
      <c r="BF131" s="148">
        <f t="shared" si="5"/>
        <v>3.97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3" t="s">
        <v>84</v>
      </c>
      <c r="BK131" s="148">
        <f t="shared" si="9"/>
        <v>3.97</v>
      </c>
      <c r="BL131" s="13" t="s">
        <v>216</v>
      </c>
      <c r="BM131" s="147" t="s">
        <v>453</v>
      </c>
    </row>
    <row r="132" spans="2:65" s="1" customFormat="1" ht="16.5" customHeight="1">
      <c r="B132" s="135"/>
      <c r="C132" s="136" t="s">
        <v>237</v>
      </c>
      <c r="D132" s="136" t="s">
        <v>212</v>
      </c>
      <c r="E132" s="137" t="s">
        <v>454</v>
      </c>
      <c r="F132" s="138" t="s">
        <v>455</v>
      </c>
      <c r="G132" s="139" t="s">
        <v>227</v>
      </c>
      <c r="H132" s="140">
        <v>0.28799999999999998</v>
      </c>
      <c r="I132" s="141">
        <v>12.66</v>
      </c>
      <c r="J132" s="141">
        <f t="shared" si="0"/>
        <v>3.65</v>
      </c>
      <c r="K132" s="142"/>
      <c r="L132" s="25"/>
      <c r="M132" s="143" t="s">
        <v>1</v>
      </c>
      <c r="N132" s="144" t="s">
        <v>37</v>
      </c>
      <c r="O132" s="145">
        <v>0.83199999999999996</v>
      </c>
      <c r="P132" s="145">
        <f t="shared" si="1"/>
        <v>0.23961599999999997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AR132" s="147" t="s">
        <v>216</v>
      </c>
      <c r="AT132" s="147" t="s">
        <v>212</v>
      </c>
      <c r="AU132" s="147" t="s">
        <v>84</v>
      </c>
      <c r="AY132" s="13" t="s">
        <v>209</v>
      </c>
      <c r="BE132" s="148">
        <f t="shared" si="4"/>
        <v>0</v>
      </c>
      <c r="BF132" s="148">
        <f t="shared" si="5"/>
        <v>3.65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3" t="s">
        <v>84</v>
      </c>
      <c r="BK132" s="148">
        <f t="shared" si="9"/>
        <v>3.65</v>
      </c>
      <c r="BL132" s="13" t="s">
        <v>216</v>
      </c>
      <c r="BM132" s="147" t="s">
        <v>456</v>
      </c>
    </row>
    <row r="133" spans="2:65" s="1" customFormat="1" ht="16.5" customHeight="1">
      <c r="B133" s="135"/>
      <c r="C133" s="136" t="s">
        <v>223</v>
      </c>
      <c r="D133" s="136" t="s">
        <v>212</v>
      </c>
      <c r="E133" s="137" t="s">
        <v>457</v>
      </c>
      <c r="F133" s="138" t="s">
        <v>458</v>
      </c>
      <c r="G133" s="139" t="s">
        <v>227</v>
      </c>
      <c r="H133" s="140">
        <v>0.28799999999999998</v>
      </c>
      <c r="I133" s="141">
        <v>0.87</v>
      </c>
      <c r="J133" s="141">
        <f t="shared" si="0"/>
        <v>0.25</v>
      </c>
      <c r="K133" s="142"/>
      <c r="L133" s="25"/>
      <c r="M133" s="143" t="s">
        <v>1</v>
      </c>
      <c r="N133" s="144" t="s">
        <v>37</v>
      </c>
      <c r="O133" s="145">
        <v>8.9999999999999993E-3</v>
      </c>
      <c r="P133" s="145">
        <f t="shared" si="1"/>
        <v>2.5919999999999997E-3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AR133" s="147" t="s">
        <v>216</v>
      </c>
      <c r="AT133" s="147" t="s">
        <v>212</v>
      </c>
      <c r="AU133" s="147" t="s">
        <v>84</v>
      </c>
      <c r="AY133" s="13" t="s">
        <v>209</v>
      </c>
      <c r="BE133" s="148">
        <f t="shared" si="4"/>
        <v>0</v>
      </c>
      <c r="BF133" s="148">
        <f t="shared" si="5"/>
        <v>0.25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3" t="s">
        <v>84</v>
      </c>
      <c r="BK133" s="148">
        <f t="shared" si="9"/>
        <v>0.25</v>
      </c>
      <c r="BL133" s="13" t="s">
        <v>216</v>
      </c>
      <c r="BM133" s="147" t="s">
        <v>459</v>
      </c>
    </row>
    <row r="134" spans="2:65" s="1" customFormat="1" ht="24.2" customHeight="1">
      <c r="B134" s="135"/>
      <c r="C134" s="136" t="s">
        <v>250</v>
      </c>
      <c r="D134" s="136" t="s">
        <v>212</v>
      </c>
      <c r="E134" s="137" t="s">
        <v>460</v>
      </c>
      <c r="F134" s="138" t="s">
        <v>461</v>
      </c>
      <c r="G134" s="139" t="s">
        <v>240</v>
      </c>
      <c r="H134" s="140">
        <v>0.48099999999999998</v>
      </c>
      <c r="I134" s="141">
        <v>30</v>
      </c>
      <c r="J134" s="141">
        <f t="shared" si="0"/>
        <v>14.43</v>
      </c>
      <c r="K134" s="142"/>
      <c r="L134" s="25"/>
      <c r="M134" s="143" t="s">
        <v>1</v>
      </c>
      <c r="N134" s="144" t="s">
        <v>37</v>
      </c>
      <c r="O134" s="145">
        <v>0</v>
      </c>
      <c r="P134" s="145">
        <f t="shared" si="1"/>
        <v>0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AR134" s="147" t="s">
        <v>216</v>
      </c>
      <c r="AT134" s="147" t="s">
        <v>212</v>
      </c>
      <c r="AU134" s="147" t="s">
        <v>84</v>
      </c>
      <c r="AY134" s="13" t="s">
        <v>209</v>
      </c>
      <c r="BE134" s="148">
        <f t="shared" si="4"/>
        <v>0</v>
      </c>
      <c r="BF134" s="148">
        <f t="shared" si="5"/>
        <v>14.43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3" t="s">
        <v>84</v>
      </c>
      <c r="BK134" s="148">
        <f t="shared" si="9"/>
        <v>14.43</v>
      </c>
      <c r="BL134" s="13" t="s">
        <v>216</v>
      </c>
      <c r="BM134" s="147" t="s">
        <v>462</v>
      </c>
    </row>
    <row r="135" spans="2:65" s="11" customFormat="1" ht="22.9" customHeight="1">
      <c r="B135" s="124"/>
      <c r="D135" s="125" t="s">
        <v>70</v>
      </c>
      <c r="E135" s="133" t="s">
        <v>84</v>
      </c>
      <c r="F135" s="133" t="s">
        <v>466</v>
      </c>
      <c r="J135" s="134">
        <f>BK135</f>
        <v>33.159999999999997</v>
      </c>
      <c r="L135" s="124"/>
      <c r="M135" s="128"/>
      <c r="P135" s="129">
        <f>SUM(P136:P137)</f>
        <v>0.18383999999999998</v>
      </c>
      <c r="R135" s="129">
        <f>SUM(R136:R137)</f>
        <v>0.62792448000000001</v>
      </c>
      <c r="T135" s="130">
        <f>SUM(T136:T137)</f>
        <v>0</v>
      </c>
      <c r="AR135" s="125" t="s">
        <v>78</v>
      </c>
      <c r="AT135" s="131" t="s">
        <v>70</v>
      </c>
      <c r="AU135" s="131" t="s">
        <v>78</v>
      </c>
      <c r="AY135" s="125" t="s">
        <v>209</v>
      </c>
      <c r="BK135" s="132">
        <f>SUM(BK136:BK137)</f>
        <v>33.159999999999997</v>
      </c>
    </row>
    <row r="136" spans="2:65" s="1" customFormat="1" ht="24.2" customHeight="1">
      <c r="B136" s="135"/>
      <c r="C136" s="136" t="s">
        <v>221</v>
      </c>
      <c r="D136" s="136" t="s">
        <v>212</v>
      </c>
      <c r="E136" s="137" t="s">
        <v>467</v>
      </c>
      <c r="F136" s="138" t="s">
        <v>468</v>
      </c>
      <c r="G136" s="139" t="s">
        <v>227</v>
      </c>
      <c r="H136" s="140">
        <v>3.2000000000000001E-2</v>
      </c>
      <c r="I136" s="141">
        <v>59.1</v>
      </c>
      <c r="J136" s="141">
        <f>ROUND(I136*H136,2)</f>
        <v>1.89</v>
      </c>
      <c r="K136" s="142"/>
      <c r="L136" s="25"/>
      <c r="M136" s="143" t="s">
        <v>1</v>
      </c>
      <c r="N136" s="144" t="s">
        <v>37</v>
      </c>
      <c r="O136" s="145">
        <v>1.097</v>
      </c>
      <c r="P136" s="145">
        <f>O136*H136</f>
        <v>3.5104000000000003E-2</v>
      </c>
      <c r="Q136" s="145">
        <v>2.0699999999999998</v>
      </c>
      <c r="R136" s="145">
        <f>Q136*H136</f>
        <v>6.6239999999999993E-2</v>
      </c>
      <c r="S136" s="145">
        <v>0</v>
      </c>
      <c r="T136" s="146">
        <f>S136*H136</f>
        <v>0</v>
      </c>
      <c r="AR136" s="147" t="s">
        <v>216</v>
      </c>
      <c r="AT136" s="147" t="s">
        <v>212</v>
      </c>
      <c r="AU136" s="147" t="s">
        <v>84</v>
      </c>
      <c r="AY136" s="13" t="s">
        <v>209</v>
      </c>
      <c r="BE136" s="148">
        <f>IF(N136="základná",J136,0)</f>
        <v>0</v>
      </c>
      <c r="BF136" s="148">
        <f>IF(N136="znížená",J136,0)</f>
        <v>1.89</v>
      </c>
      <c r="BG136" s="148">
        <f>IF(N136="zákl. prenesená",J136,0)</f>
        <v>0</v>
      </c>
      <c r="BH136" s="148">
        <f>IF(N136="zníž. prenesená",J136,0)</f>
        <v>0</v>
      </c>
      <c r="BI136" s="148">
        <f>IF(N136="nulová",J136,0)</f>
        <v>0</v>
      </c>
      <c r="BJ136" s="13" t="s">
        <v>84</v>
      </c>
      <c r="BK136" s="148">
        <f>ROUND(I136*H136,2)</f>
        <v>1.89</v>
      </c>
      <c r="BL136" s="13" t="s">
        <v>216</v>
      </c>
      <c r="BM136" s="147" t="s">
        <v>469</v>
      </c>
    </row>
    <row r="137" spans="2:65" s="1" customFormat="1" ht="16.5" customHeight="1">
      <c r="B137" s="135"/>
      <c r="C137" s="136" t="s">
        <v>229</v>
      </c>
      <c r="D137" s="136" t="s">
        <v>212</v>
      </c>
      <c r="E137" s="137" t="s">
        <v>470</v>
      </c>
      <c r="F137" s="138" t="s">
        <v>471</v>
      </c>
      <c r="G137" s="139" t="s">
        <v>227</v>
      </c>
      <c r="H137" s="140">
        <v>0.25600000000000001</v>
      </c>
      <c r="I137" s="141">
        <v>122.14</v>
      </c>
      <c r="J137" s="141">
        <f>ROUND(I137*H137,2)</f>
        <v>31.27</v>
      </c>
      <c r="K137" s="142"/>
      <c r="L137" s="25"/>
      <c r="M137" s="143" t="s">
        <v>1</v>
      </c>
      <c r="N137" s="144" t="s">
        <v>37</v>
      </c>
      <c r="O137" s="145">
        <v>0.58099999999999996</v>
      </c>
      <c r="P137" s="145">
        <f>O137*H137</f>
        <v>0.14873599999999998</v>
      </c>
      <c r="Q137" s="145">
        <v>2.19408</v>
      </c>
      <c r="R137" s="145">
        <f>Q137*H137</f>
        <v>0.56168448000000004</v>
      </c>
      <c r="S137" s="145">
        <v>0</v>
      </c>
      <c r="T137" s="146">
        <f>S137*H137</f>
        <v>0</v>
      </c>
      <c r="AR137" s="147" t="s">
        <v>216</v>
      </c>
      <c r="AT137" s="147" t="s">
        <v>212</v>
      </c>
      <c r="AU137" s="147" t="s">
        <v>84</v>
      </c>
      <c r="AY137" s="13" t="s">
        <v>209</v>
      </c>
      <c r="BE137" s="148">
        <f>IF(N137="základná",J137,0)</f>
        <v>0</v>
      </c>
      <c r="BF137" s="148">
        <f>IF(N137="znížená",J137,0)</f>
        <v>31.27</v>
      </c>
      <c r="BG137" s="148">
        <f>IF(N137="zákl. prenesená",J137,0)</f>
        <v>0</v>
      </c>
      <c r="BH137" s="148">
        <f>IF(N137="zníž. prenesená",J137,0)</f>
        <v>0</v>
      </c>
      <c r="BI137" s="148">
        <f>IF(N137="nulová",J137,0)</f>
        <v>0</v>
      </c>
      <c r="BJ137" s="13" t="s">
        <v>84</v>
      </c>
      <c r="BK137" s="148">
        <f>ROUND(I137*H137,2)</f>
        <v>31.27</v>
      </c>
      <c r="BL137" s="13" t="s">
        <v>216</v>
      </c>
      <c r="BM137" s="147" t="s">
        <v>472</v>
      </c>
    </row>
    <row r="138" spans="2:65" s="11" customFormat="1" ht="22.9" customHeight="1">
      <c r="B138" s="124"/>
      <c r="D138" s="125" t="s">
        <v>70</v>
      </c>
      <c r="E138" s="133" t="s">
        <v>229</v>
      </c>
      <c r="F138" s="133" t="s">
        <v>230</v>
      </c>
      <c r="J138" s="134">
        <f>BK138</f>
        <v>1048.8</v>
      </c>
      <c r="L138" s="124"/>
      <c r="M138" s="128"/>
      <c r="P138" s="129">
        <f>SUM(P139:P141)</f>
        <v>1.5838300000000001</v>
      </c>
      <c r="R138" s="129">
        <f>SUM(R139:R141)</f>
        <v>0.15429688999999999</v>
      </c>
      <c r="T138" s="130">
        <f>SUM(T139:T141)</f>
        <v>0</v>
      </c>
      <c r="AR138" s="125" t="s">
        <v>78</v>
      </c>
      <c r="AT138" s="131" t="s">
        <v>70</v>
      </c>
      <c r="AU138" s="131" t="s">
        <v>78</v>
      </c>
      <c r="AY138" s="125" t="s">
        <v>209</v>
      </c>
      <c r="BK138" s="132">
        <f>SUM(BK139:BK141)</f>
        <v>1048.8</v>
      </c>
    </row>
    <row r="139" spans="2:65" s="1" customFormat="1" ht="24.2" customHeight="1">
      <c r="B139" s="135"/>
      <c r="C139" s="136" t="s">
        <v>262</v>
      </c>
      <c r="D139" s="136" t="s">
        <v>212</v>
      </c>
      <c r="E139" s="137" t="s">
        <v>552</v>
      </c>
      <c r="F139" s="138" t="s">
        <v>553</v>
      </c>
      <c r="G139" s="139" t="s">
        <v>215</v>
      </c>
      <c r="H139" s="140">
        <v>1</v>
      </c>
      <c r="I139" s="141">
        <v>78.8</v>
      </c>
      <c r="J139" s="141">
        <f>ROUND(I139*H139,2)</f>
        <v>78.8</v>
      </c>
      <c r="K139" s="142"/>
      <c r="L139" s="25"/>
      <c r="M139" s="143" t="s">
        <v>1</v>
      </c>
      <c r="N139" s="144" t="s">
        <v>37</v>
      </c>
      <c r="O139" s="145">
        <v>1.5838300000000001</v>
      </c>
      <c r="P139" s="145">
        <f>O139*H139</f>
        <v>1.5838300000000001</v>
      </c>
      <c r="Q139" s="145">
        <v>1.29689E-3</v>
      </c>
      <c r="R139" s="145">
        <f>Q139*H139</f>
        <v>1.29689E-3</v>
      </c>
      <c r="S139" s="145">
        <v>0</v>
      </c>
      <c r="T139" s="146">
        <f>S139*H139</f>
        <v>0</v>
      </c>
      <c r="AR139" s="147" t="s">
        <v>216</v>
      </c>
      <c r="AT139" s="147" t="s">
        <v>212</v>
      </c>
      <c r="AU139" s="147" t="s">
        <v>84</v>
      </c>
      <c r="AY139" s="13" t="s">
        <v>209</v>
      </c>
      <c r="BE139" s="148">
        <f>IF(N139="základná",J139,0)</f>
        <v>0</v>
      </c>
      <c r="BF139" s="148">
        <f>IF(N139="znížená",J139,0)</f>
        <v>78.8</v>
      </c>
      <c r="BG139" s="148">
        <f>IF(N139="zákl. prenesená",J139,0)</f>
        <v>0</v>
      </c>
      <c r="BH139" s="148">
        <f>IF(N139="zníž. prenesená",J139,0)</f>
        <v>0</v>
      </c>
      <c r="BI139" s="148">
        <f>IF(N139="nulová",J139,0)</f>
        <v>0</v>
      </c>
      <c r="BJ139" s="13" t="s">
        <v>84</v>
      </c>
      <c r="BK139" s="148">
        <f>ROUND(I139*H139,2)</f>
        <v>78.8</v>
      </c>
      <c r="BL139" s="13" t="s">
        <v>216</v>
      </c>
      <c r="BM139" s="147" t="s">
        <v>554</v>
      </c>
    </row>
    <row r="140" spans="2:65" s="1" customFormat="1" ht="24.2" customHeight="1">
      <c r="B140" s="135"/>
      <c r="C140" s="149" t="s">
        <v>266</v>
      </c>
      <c r="D140" s="149" t="s">
        <v>218</v>
      </c>
      <c r="E140" s="150" t="s">
        <v>555</v>
      </c>
      <c r="F140" s="151" t="s">
        <v>556</v>
      </c>
      <c r="G140" s="152" t="s">
        <v>215</v>
      </c>
      <c r="H140" s="153">
        <v>1</v>
      </c>
      <c r="I140" s="154">
        <v>970</v>
      </c>
      <c r="J140" s="154">
        <f>ROUND(I140*H140,2)</f>
        <v>970</v>
      </c>
      <c r="K140" s="155"/>
      <c r="L140" s="156"/>
      <c r="M140" s="157" t="s">
        <v>1</v>
      </c>
      <c r="N140" s="158" t="s">
        <v>37</v>
      </c>
      <c r="O140" s="145">
        <v>0</v>
      </c>
      <c r="P140" s="145">
        <f>O140*H140</f>
        <v>0</v>
      </c>
      <c r="Q140" s="145">
        <v>0.153</v>
      </c>
      <c r="R140" s="145">
        <f>Q140*H140</f>
        <v>0.153</v>
      </c>
      <c r="S140" s="145">
        <v>0</v>
      </c>
      <c r="T140" s="146">
        <f>S140*H140</f>
        <v>0</v>
      </c>
      <c r="AR140" s="147" t="s">
        <v>221</v>
      </c>
      <c r="AT140" s="147" t="s">
        <v>218</v>
      </c>
      <c r="AU140" s="147" t="s">
        <v>84</v>
      </c>
      <c r="AY140" s="13" t="s">
        <v>209</v>
      </c>
      <c r="BE140" s="148">
        <f>IF(N140="základná",J140,0)</f>
        <v>0</v>
      </c>
      <c r="BF140" s="148">
        <f>IF(N140="znížená",J140,0)</f>
        <v>970</v>
      </c>
      <c r="BG140" s="148">
        <f>IF(N140="zákl. prenesená",J140,0)</f>
        <v>0</v>
      </c>
      <c r="BH140" s="148">
        <f>IF(N140="zníž. prenesená",J140,0)</f>
        <v>0</v>
      </c>
      <c r="BI140" s="148">
        <f>IF(N140="nulová",J140,0)</f>
        <v>0</v>
      </c>
      <c r="BJ140" s="13" t="s">
        <v>84</v>
      </c>
      <c r="BK140" s="148">
        <f>ROUND(I140*H140,2)</f>
        <v>970</v>
      </c>
      <c r="BL140" s="13" t="s">
        <v>216</v>
      </c>
      <c r="BM140" s="147" t="s">
        <v>557</v>
      </c>
    </row>
    <row r="141" spans="2:65" s="1" customFormat="1" ht="117">
      <c r="B141" s="25"/>
      <c r="D141" s="159" t="s">
        <v>286</v>
      </c>
      <c r="F141" s="160" t="s">
        <v>560</v>
      </c>
      <c r="L141" s="25"/>
      <c r="M141" s="161"/>
      <c r="T141" s="52"/>
      <c r="AT141" s="13" t="s">
        <v>286</v>
      </c>
      <c r="AU141" s="13" t="s">
        <v>84</v>
      </c>
    </row>
    <row r="142" spans="2:65" s="11" customFormat="1" ht="22.9" customHeight="1">
      <c r="B142" s="124"/>
      <c r="D142" s="125" t="s">
        <v>70</v>
      </c>
      <c r="E142" s="133" t="s">
        <v>235</v>
      </c>
      <c r="F142" s="133" t="s">
        <v>236</v>
      </c>
      <c r="J142" s="134">
        <f>BK142</f>
        <v>39.090000000000003</v>
      </c>
      <c r="L142" s="124"/>
      <c r="M142" s="128"/>
      <c r="P142" s="129">
        <f>P143</f>
        <v>1.534284</v>
      </c>
      <c r="R142" s="129">
        <f>R143</f>
        <v>0</v>
      </c>
      <c r="T142" s="130">
        <f>T143</f>
        <v>0</v>
      </c>
      <c r="AR142" s="125" t="s">
        <v>78</v>
      </c>
      <c r="AT142" s="131" t="s">
        <v>70</v>
      </c>
      <c r="AU142" s="131" t="s">
        <v>78</v>
      </c>
      <c r="AY142" s="125" t="s">
        <v>209</v>
      </c>
      <c r="BK142" s="132">
        <f>BK143</f>
        <v>39.090000000000003</v>
      </c>
    </row>
    <row r="143" spans="2:65" s="1" customFormat="1" ht="33" customHeight="1">
      <c r="B143" s="135"/>
      <c r="C143" s="136" t="s">
        <v>75</v>
      </c>
      <c r="D143" s="136" t="s">
        <v>212</v>
      </c>
      <c r="E143" s="137" t="s">
        <v>480</v>
      </c>
      <c r="F143" s="138" t="s">
        <v>481</v>
      </c>
      <c r="G143" s="139" t="s">
        <v>240</v>
      </c>
      <c r="H143" s="140">
        <v>0.78200000000000003</v>
      </c>
      <c r="I143" s="141">
        <v>49.99</v>
      </c>
      <c r="J143" s="141">
        <f>ROUND(I143*H143,2)</f>
        <v>39.090000000000003</v>
      </c>
      <c r="K143" s="142"/>
      <c r="L143" s="25"/>
      <c r="M143" s="162" t="s">
        <v>1</v>
      </c>
      <c r="N143" s="163" t="s">
        <v>37</v>
      </c>
      <c r="O143" s="164">
        <v>1.962</v>
      </c>
      <c r="P143" s="164">
        <f>O143*H143</f>
        <v>1.534284</v>
      </c>
      <c r="Q143" s="164">
        <v>0</v>
      </c>
      <c r="R143" s="164">
        <f>Q143*H143</f>
        <v>0</v>
      </c>
      <c r="S143" s="164">
        <v>0</v>
      </c>
      <c r="T143" s="165">
        <f>S143*H143</f>
        <v>0</v>
      </c>
      <c r="AR143" s="147" t="s">
        <v>216</v>
      </c>
      <c r="AT143" s="147" t="s">
        <v>212</v>
      </c>
      <c r="AU143" s="147" t="s">
        <v>84</v>
      </c>
      <c r="AY143" s="13" t="s">
        <v>209</v>
      </c>
      <c r="BE143" s="148">
        <f>IF(N143="základná",J143,0)</f>
        <v>0</v>
      </c>
      <c r="BF143" s="148">
        <f>IF(N143="znížená",J143,0)</f>
        <v>39.090000000000003</v>
      </c>
      <c r="BG143" s="148">
        <f>IF(N143="zákl. prenesená",J143,0)</f>
        <v>0</v>
      </c>
      <c r="BH143" s="148">
        <f>IF(N143="zníž. prenesená",J143,0)</f>
        <v>0</v>
      </c>
      <c r="BI143" s="148">
        <f>IF(N143="nulová",J143,0)</f>
        <v>0</v>
      </c>
      <c r="BJ143" s="13" t="s">
        <v>84</v>
      </c>
      <c r="BK143" s="148">
        <f>ROUND(I143*H143,2)</f>
        <v>39.090000000000003</v>
      </c>
      <c r="BL143" s="13" t="s">
        <v>216</v>
      </c>
      <c r="BM143" s="147" t="s">
        <v>482</v>
      </c>
    </row>
    <row r="144" spans="2:65" s="1" customFormat="1" ht="6.95" customHeight="1">
      <c r="B144" s="40"/>
      <c r="C144" s="41"/>
      <c r="D144" s="41"/>
      <c r="E144" s="41"/>
      <c r="F144" s="41"/>
      <c r="G144" s="41"/>
      <c r="H144" s="41"/>
      <c r="I144" s="41"/>
      <c r="J144" s="41"/>
      <c r="K144" s="41"/>
      <c r="L144" s="25"/>
    </row>
  </sheetData>
  <autoFilter ref="C124:K143" xr:uid="{00000000-0009-0000-0000-000017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B1:BM1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154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173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PRVKY VÝBAVY</v>
      </c>
      <c r="F7" s="208"/>
      <c r="G7" s="208"/>
      <c r="H7" s="208"/>
      <c r="L7" s="16"/>
    </row>
    <row r="8" spans="2:46" ht="12" customHeight="1">
      <c r="B8" s="16"/>
      <c r="D8" s="22" t="s">
        <v>174</v>
      </c>
      <c r="L8" s="16"/>
    </row>
    <row r="9" spans="2:46" s="1" customFormat="1" ht="16.5" customHeight="1">
      <c r="B9" s="25"/>
      <c r="E9" s="207" t="s">
        <v>175</v>
      </c>
      <c r="F9" s="209"/>
      <c r="G9" s="209"/>
      <c r="H9" s="209"/>
      <c r="L9" s="25"/>
    </row>
    <row r="10" spans="2:46" s="1" customFormat="1" ht="12" customHeight="1">
      <c r="B10" s="25"/>
      <c r="D10" s="22" t="s">
        <v>176</v>
      </c>
      <c r="L10" s="25"/>
    </row>
    <row r="11" spans="2:46" s="1" customFormat="1" ht="30" customHeight="1">
      <c r="B11" s="25"/>
      <c r="E11" s="169" t="s">
        <v>561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89" t="str">
        <f>'Rekapitulácia stavby'!E14</f>
        <v xml:space="preserve"> </v>
      </c>
      <c r="F20" s="189"/>
      <c r="G20" s="189"/>
      <c r="H20" s="189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92" t="s">
        <v>1</v>
      </c>
      <c r="F29" s="192"/>
      <c r="G29" s="192"/>
      <c r="H29" s="192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ROUND(J125, 2)</f>
        <v>1042.18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ROUND((SUM(BE125:BE143)),  2)</f>
        <v>0</v>
      </c>
      <c r="G35" s="93"/>
      <c r="H35" s="93"/>
      <c r="I35" s="94">
        <v>0.2</v>
      </c>
      <c r="J35" s="92">
        <f>ROUND(((SUM(BE125:BE143))*I35),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ROUND((SUM(BF125:BF143)),  2)</f>
        <v>1042.18</v>
      </c>
      <c r="I36" s="95">
        <v>0.2</v>
      </c>
      <c r="J36" s="82">
        <f>ROUND(((SUM(BF125:BF143))*I36),  2)</f>
        <v>208.44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ROUND((SUM(BG125:BG143)),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ROUND((SUM(BH125:BH143)),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ROUND((SUM(BI125:BI143)),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1250.6200000000001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178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PRVKY VÝBAVY</v>
      </c>
      <c r="F85" s="208"/>
      <c r="G85" s="208"/>
      <c r="H85" s="208"/>
      <c r="L85" s="25"/>
    </row>
    <row r="86" spans="2:12" ht="12" customHeight="1">
      <c r="B86" s="16"/>
      <c r="C86" s="22" t="s">
        <v>174</v>
      </c>
      <c r="L86" s="16"/>
    </row>
    <row r="87" spans="2:12" s="1" customFormat="1" ht="16.5" customHeight="1">
      <c r="B87" s="25"/>
      <c r="E87" s="207" t="s">
        <v>175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176</v>
      </c>
      <c r="L88" s="25"/>
    </row>
    <row r="89" spans="2:12" s="1" customFormat="1" ht="30" customHeight="1">
      <c r="B89" s="25"/>
      <c r="E89" s="169" t="str">
        <f>E11</f>
        <v>12.24 - INFORMAČNÉ, PROPAGAČNÉ A MAPOVÉ TABULE - TYP C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179</v>
      </c>
      <c r="D96" s="96"/>
      <c r="E96" s="96"/>
      <c r="F96" s="96"/>
      <c r="G96" s="96"/>
      <c r="H96" s="96"/>
      <c r="I96" s="96"/>
      <c r="J96" s="105" t="s">
        <v>180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181</v>
      </c>
      <c r="J98" s="62">
        <f>J125</f>
        <v>1042.18</v>
      </c>
      <c r="L98" s="25"/>
      <c r="AU98" s="13" t="s">
        <v>182</v>
      </c>
    </row>
    <row r="99" spans="2:47" s="8" customFormat="1" ht="24.95" customHeight="1">
      <c r="B99" s="107"/>
      <c r="D99" s="108" t="s">
        <v>183</v>
      </c>
      <c r="E99" s="109"/>
      <c r="F99" s="109"/>
      <c r="G99" s="109"/>
      <c r="H99" s="109"/>
      <c r="I99" s="109"/>
      <c r="J99" s="110">
        <f>J126</f>
        <v>1042.18</v>
      </c>
      <c r="L99" s="107"/>
    </row>
    <row r="100" spans="2:47" s="9" customFormat="1" ht="19.899999999999999" customHeight="1">
      <c r="B100" s="111"/>
      <c r="D100" s="112" t="s">
        <v>439</v>
      </c>
      <c r="E100" s="113"/>
      <c r="F100" s="113"/>
      <c r="G100" s="113"/>
      <c r="H100" s="113"/>
      <c r="I100" s="113"/>
      <c r="J100" s="114">
        <f>J127</f>
        <v>47.23</v>
      </c>
      <c r="L100" s="111"/>
    </row>
    <row r="101" spans="2:47" s="9" customFormat="1" ht="19.899999999999999" customHeight="1">
      <c r="B101" s="111"/>
      <c r="D101" s="112" t="s">
        <v>440</v>
      </c>
      <c r="E101" s="113"/>
      <c r="F101" s="113"/>
      <c r="G101" s="113"/>
      <c r="H101" s="113"/>
      <c r="I101" s="113"/>
      <c r="J101" s="114">
        <f>J135</f>
        <v>33.159999999999997</v>
      </c>
      <c r="L101" s="111"/>
    </row>
    <row r="102" spans="2:47" s="9" customFormat="1" ht="19.899999999999999" customHeight="1">
      <c r="B102" s="111"/>
      <c r="D102" s="112" t="s">
        <v>186</v>
      </c>
      <c r="E102" s="113"/>
      <c r="F102" s="113"/>
      <c r="G102" s="113"/>
      <c r="H102" s="113"/>
      <c r="I102" s="113"/>
      <c r="J102" s="114">
        <f>J138</f>
        <v>922.7</v>
      </c>
      <c r="L102" s="111"/>
    </row>
    <row r="103" spans="2:47" s="9" customFormat="1" ht="19.899999999999999" customHeight="1">
      <c r="B103" s="111"/>
      <c r="D103" s="112" t="s">
        <v>187</v>
      </c>
      <c r="E103" s="113"/>
      <c r="F103" s="113"/>
      <c r="G103" s="113"/>
      <c r="H103" s="113"/>
      <c r="I103" s="113"/>
      <c r="J103" s="114">
        <f>J142</f>
        <v>39.090000000000003</v>
      </c>
      <c r="L103" s="111"/>
    </row>
    <row r="104" spans="2:47" s="1" customFormat="1" ht="21.75" customHeight="1">
      <c r="B104" s="25"/>
      <c r="L104" s="25"/>
    </row>
    <row r="105" spans="2:47" s="1" customFormat="1" ht="6.95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5"/>
    </row>
    <row r="109" spans="2:47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5"/>
    </row>
    <row r="110" spans="2:47" s="1" customFormat="1" ht="24.95" customHeight="1">
      <c r="B110" s="25"/>
      <c r="C110" s="17" t="s">
        <v>195</v>
      </c>
      <c r="L110" s="25"/>
    </row>
    <row r="111" spans="2:47" s="1" customFormat="1" ht="6.95" customHeight="1">
      <c r="B111" s="25"/>
      <c r="L111" s="25"/>
    </row>
    <row r="112" spans="2:47" s="1" customFormat="1" ht="12" customHeight="1">
      <c r="B112" s="25"/>
      <c r="C112" s="22" t="s">
        <v>13</v>
      </c>
      <c r="L112" s="25"/>
    </row>
    <row r="113" spans="2:65" s="1" customFormat="1" ht="26.25" customHeight="1">
      <c r="B113" s="25"/>
      <c r="E113" s="207" t="str">
        <f>E7</f>
        <v>PRVKY DROBNEJ ARCHITEKTÚRY A OSTATNEJ VÝBAVY PRE DOPRAVNÚ A CYKLO INFRAŠTRUKTÚRU PRVKY VÝBAVY</v>
      </c>
      <c r="F113" s="208"/>
      <c r="G113" s="208"/>
      <c r="H113" s="208"/>
      <c r="L113" s="25"/>
    </row>
    <row r="114" spans="2:65" ht="12" customHeight="1">
      <c r="B114" s="16"/>
      <c r="C114" s="22" t="s">
        <v>174</v>
      </c>
      <c r="L114" s="16"/>
    </row>
    <row r="115" spans="2:65" s="1" customFormat="1" ht="16.5" customHeight="1">
      <c r="B115" s="25"/>
      <c r="E115" s="207" t="s">
        <v>175</v>
      </c>
      <c r="F115" s="209"/>
      <c r="G115" s="209"/>
      <c r="H115" s="209"/>
      <c r="L115" s="25"/>
    </row>
    <row r="116" spans="2:65" s="1" customFormat="1" ht="12" customHeight="1">
      <c r="B116" s="25"/>
      <c r="C116" s="22" t="s">
        <v>176</v>
      </c>
      <c r="L116" s="25"/>
    </row>
    <row r="117" spans="2:65" s="1" customFormat="1" ht="30" customHeight="1">
      <c r="B117" s="25"/>
      <c r="E117" s="169" t="str">
        <f>E11</f>
        <v>12.24 - INFORMAČNÉ, PROPAGAČNÉ A MAPOVÉ TABULE - TYP C</v>
      </c>
      <c r="F117" s="209"/>
      <c r="G117" s="209"/>
      <c r="H117" s="209"/>
      <c r="L117" s="25"/>
    </row>
    <row r="118" spans="2:65" s="1" customFormat="1" ht="6.95" customHeight="1">
      <c r="B118" s="25"/>
      <c r="L118" s="25"/>
    </row>
    <row r="119" spans="2:65" s="1" customFormat="1" ht="12" customHeight="1">
      <c r="B119" s="25"/>
      <c r="C119" s="22" t="s">
        <v>16</v>
      </c>
      <c r="F119" s="20" t="str">
        <f>F14</f>
        <v xml:space="preserve"> </v>
      </c>
      <c r="I119" s="22" t="s">
        <v>18</v>
      </c>
      <c r="J119" s="48" t="str">
        <f>IF(J14="","",J14)</f>
        <v>9. 11. 2024</v>
      </c>
      <c r="L119" s="25"/>
    </row>
    <row r="120" spans="2:65" s="1" customFormat="1" ht="6.95" customHeight="1">
      <c r="B120" s="25"/>
      <c r="L120" s="25"/>
    </row>
    <row r="121" spans="2:65" s="1" customFormat="1" ht="54.4" customHeight="1">
      <c r="B121" s="25"/>
      <c r="C121" s="22" t="s">
        <v>20</v>
      </c>
      <c r="F121" s="20" t="str">
        <f>E17</f>
        <v>SÚC PSK, Jesenná 14, 080 05 Prešov</v>
      </c>
      <c r="I121" s="22" t="s">
        <v>25</v>
      </c>
      <c r="J121" s="23" t="str">
        <f>E23</f>
        <v>ŠTOFIRA ARCHITEKTI, s.r.o., Strojárska 2206, Snina</v>
      </c>
      <c r="L121" s="25"/>
    </row>
    <row r="122" spans="2:65" s="1" customFormat="1" ht="15.2" customHeight="1">
      <c r="B122" s="25"/>
      <c r="C122" s="22" t="s">
        <v>24</v>
      </c>
      <c r="F122" s="20" t="str">
        <f>IF(E20="","",E20)</f>
        <v xml:space="preserve"> </v>
      </c>
      <c r="I122" s="22" t="s">
        <v>28</v>
      </c>
      <c r="J122" s="23" t="str">
        <f>E26</f>
        <v>Martin Kofira - KM</v>
      </c>
      <c r="L122" s="25"/>
    </row>
    <row r="123" spans="2:65" s="1" customFormat="1" ht="10.35" customHeight="1">
      <c r="B123" s="25"/>
      <c r="L123" s="25"/>
    </row>
    <row r="124" spans="2:65" s="10" customFormat="1" ht="29.25" customHeight="1">
      <c r="B124" s="115"/>
      <c r="C124" s="116" t="s">
        <v>196</v>
      </c>
      <c r="D124" s="117" t="s">
        <v>56</v>
      </c>
      <c r="E124" s="117" t="s">
        <v>52</v>
      </c>
      <c r="F124" s="117" t="s">
        <v>53</v>
      </c>
      <c r="G124" s="117" t="s">
        <v>197</v>
      </c>
      <c r="H124" s="117" t="s">
        <v>198</v>
      </c>
      <c r="I124" s="117" t="s">
        <v>199</v>
      </c>
      <c r="J124" s="118" t="s">
        <v>180</v>
      </c>
      <c r="K124" s="119" t="s">
        <v>200</v>
      </c>
      <c r="L124" s="115"/>
      <c r="M124" s="55" t="s">
        <v>1</v>
      </c>
      <c r="N124" s="56" t="s">
        <v>35</v>
      </c>
      <c r="O124" s="56" t="s">
        <v>201</v>
      </c>
      <c r="P124" s="56" t="s">
        <v>202</v>
      </c>
      <c r="Q124" s="56" t="s">
        <v>203</v>
      </c>
      <c r="R124" s="56" t="s">
        <v>204</v>
      </c>
      <c r="S124" s="56" t="s">
        <v>205</v>
      </c>
      <c r="T124" s="57" t="s">
        <v>206</v>
      </c>
    </row>
    <row r="125" spans="2:65" s="1" customFormat="1" ht="22.9" customHeight="1">
      <c r="B125" s="25"/>
      <c r="C125" s="60" t="s">
        <v>181</v>
      </c>
      <c r="J125" s="120">
        <f>BK125</f>
        <v>1042.18</v>
      </c>
      <c r="L125" s="25"/>
      <c r="M125" s="58"/>
      <c r="N125" s="49"/>
      <c r="O125" s="49"/>
      <c r="P125" s="121">
        <f>P126</f>
        <v>4.7941479999999999</v>
      </c>
      <c r="Q125" s="49"/>
      <c r="R125" s="121">
        <f>R126</f>
        <v>0.78222137000000003</v>
      </c>
      <c r="S125" s="49"/>
      <c r="T125" s="122">
        <f>T126</f>
        <v>0</v>
      </c>
      <c r="AT125" s="13" t="s">
        <v>70</v>
      </c>
      <c r="AU125" s="13" t="s">
        <v>182</v>
      </c>
      <c r="BK125" s="123">
        <f>BK126</f>
        <v>1042.18</v>
      </c>
    </row>
    <row r="126" spans="2:65" s="11" customFormat="1" ht="25.9" customHeight="1">
      <c r="B126" s="124"/>
      <c r="D126" s="125" t="s">
        <v>70</v>
      </c>
      <c r="E126" s="126" t="s">
        <v>207</v>
      </c>
      <c r="F126" s="126" t="s">
        <v>208</v>
      </c>
      <c r="J126" s="127">
        <f>BK126</f>
        <v>1042.18</v>
      </c>
      <c r="L126" s="124"/>
      <c r="M126" s="128"/>
      <c r="P126" s="129">
        <f>P127+P135+P138+P142</f>
        <v>4.7941479999999999</v>
      </c>
      <c r="R126" s="129">
        <f>R127+R135+R138+R142</f>
        <v>0.78222137000000003</v>
      </c>
      <c r="T126" s="130">
        <f>T127+T135+T138+T142</f>
        <v>0</v>
      </c>
      <c r="AR126" s="125" t="s">
        <v>78</v>
      </c>
      <c r="AT126" s="131" t="s">
        <v>70</v>
      </c>
      <c r="AU126" s="131" t="s">
        <v>71</v>
      </c>
      <c r="AY126" s="125" t="s">
        <v>209</v>
      </c>
      <c r="BK126" s="132">
        <f>BK127+BK135+BK138+BK142</f>
        <v>1042.18</v>
      </c>
    </row>
    <row r="127" spans="2:65" s="11" customFormat="1" ht="22.9" customHeight="1">
      <c r="B127" s="124"/>
      <c r="D127" s="125" t="s">
        <v>70</v>
      </c>
      <c r="E127" s="133" t="s">
        <v>78</v>
      </c>
      <c r="F127" s="133" t="s">
        <v>441</v>
      </c>
      <c r="J127" s="134">
        <f>BK127</f>
        <v>47.23</v>
      </c>
      <c r="L127" s="124"/>
      <c r="M127" s="128"/>
      <c r="P127" s="129">
        <f>SUM(P128:P134)</f>
        <v>1.492194</v>
      </c>
      <c r="R127" s="129">
        <f>SUM(R128:R134)</f>
        <v>0</v>
      </c>
      <c r="T127" s="130">
        <f>SUM(T128:T134)</f>
        <v>0</v>
      </c>
      <c r="AR127" s="125" t="s">
        <v>78</v>
      </c>
      <c r="AT127" s="131" t="s">
        <v>70</v>
      </c>
      <c r="AU127" s="131" t="s">
        <v>78</v>
      </c>
      <c r="AY127" s="125" t="s">
        <v>209</v>
      </c>
      <c r="BK127" s="132">
        <f>SUM(BK128:BK134)</f>
        <v>47.23</v>
      </c>
    </row>
    <row r="128" spans="2:65" s="1" customFormat="1" ht="21.75" customHeight="1">
      <c r="B128" s="135"/>
      <c r="C128" s="136" t="s">
        <v>78</v>
      </c>
      <c r="D128" s="136" t="s">
        <v>212</v>
      </c>
      <c r="E128" s="137" t="s">
        <v>442</v>
      </c>
      <c r="F128" s="138" t="s">
        <v>443</v>
      </c>
      <c r="G128" s="139" t="s">
        <v>227</v>
      </c>
      <c r="H128" s="140">
        <v>0.28799999999999998</v>
      </c>
      <c r="I128" s="141">
        <v>76.959999999999994</v>
      </c>
      <c r="J128" s="141">
        <f t="shared" ref="J128:J134" si="0">ROUND(I128*H128,2)</f>
        <v>22.16</v>
      </c>
      <c r="K128" s="142"/>
      <c r="L128" s="25"/>
      <c r="M128" s="143" t="s">
        <v>1</v>
      </c>
      <c r="N128" s="144" t="s">
        <v>37</v>
      </c>
      <c r="O128" s="145">
        <v>3.85</v>
      </c>
      <c r="P128" s="145">
        <f t="shared" ref="P128:P134" si="1">O128*H128</f>
        <v>1.1088</v>
      </c>
      <c r="Q128" s="145">
        <v>0</v>
      </c>
      <c r="R128" s="145">
        <f t="shared" ref="R128:R134" si="2">Q128*H128</f>
        <v>0</v>
      </c>
      <c r="S128" s="145">
        <v>0</v>
      </c>
      <c r="T128" s="146">
        <f t="shared" ref="T128:T134" si="3">S128*H128</f>
        <v>0</v>
      </c>
      <c r="AR128" s="147" t="s">
        <v>216</v>
      </c>
      <c r="AT128" s="147" t="s">
        <v>212</v>
      </c>
      <c r="AU128" s="147" t="s">
        <v>84</v>
      </c>
      <c r="AY128" s="13" t="s">
        <v>209</v>
      </c>
      <c r="BE128" s="148">
        <f t="shared" ref="BE128:BE134" si="4">IF(N128="základná",J128,0)</f>
        <v>0</v>
      </c>
      <c r="BF128" s="148">
        <f t="shared" ref="BF128:BF134" si="5">IF(N128="znížená",J128,0)</f>
        <v>22.16</v>
      </c>
      <c r="BG128" s="148">
        <f t="shared" ref="BG128:BG134" si="6">IF(N128="zákl. prenesená",J128,0)</f>
        <v>0</v>
      </c>
      <c r="BH128" s="148">
        <f t="shared" ref="BH128:BH134" si="7">IF(N128="zníž. prenesená",J128,0)</f>
        <v>0</v>
      </c>
      <c r="BI128" s="148">
        <f t="shared" ref="BI128:BI134" si="8">IF(N128="nulová",J128,0)</f>
        <v>0</v>
      </c>
      <c r="BJ128" s="13" t="s">
        <v>84</v>
      </c>
      <c r="BK128" s="148">
        <f t="shared" ref="BK128:BK134" si="9">ROUND(I128*H128,2)</f>
        <v>22.16</v>
      </c>
      <c r="BL128" s="13" t="s">
        <v>216</v>
      </c>
      <c r="BM128" s="147" t="s">
        <v>444</v>
      </c>
    </row>
    <row r="129" spans="2:65" s="1" customFormat="1" ht="24.2" customHeight="1">
      <c r="B129" s="135"/>
      <c r="C129" s="136" t="s">
        <v>84</v>
      </c>
      <c r="D129" s="136" t="s">
        <v>212</v>
      </c>
      <c r="E129" s="137" t="s">
        <v>445</v>
      </c>
      <c r="F129" s="138" t="s">
        <v>446</v>
      </c>
      <c r="G129" s="139" t="s">
        <v>227</v>
      </c>
      <c r="H129" s="140">
        <v>8.5999999999999993E-2</v>
      </c>
      <c r="I129" s="141">
        <v>15.4</v>
      </c>
      <c r="J129" s="141">
        <f t="shared" si="0"/>
        <v>1.32</v>
      </c>
      <c r="K129" s="142"/>
      <c r="L129" s="25"/>
      <c r="M129" s="143" t="s">
        <v>1</v>
      </c>
      <c r="N129" s="144" t="s">
        <v>37</v>
      </c>
      <c r="O129" s="145">
        <v>0.77100000000000002</v>
      </c>
      <c r="P129" s="145">
        <f t="shared" si="1"/>
        <v>6.630599999999999E-2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AR129" s="147" t="s">
        <v>216</v>
      </c>
      <c r="AT129" s="147" t="s">
        <v>212</v>
      </c>
      <c r="AU129" s="147" t="s">
        <v>84</v>
      </c>
      <c r="AY129" s="13" t="s">
        <v>209</v>
      </c>
      <c r="BE129" s="148">
        <f t="shared" si="4"/>
        <v>0</v>
      </c>
      <c r="BF129" s="148">
        <f t="shared" si="5"/>
        <v>1.32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3" t="s">
        <v>84</v>
      </c>
      <c r="BK129" s="148">
        <f t="shared" si="9"/>
        <v>1.32</v>
      </c>
      <c r="BL129" s="13" t="s">
        <v>216</v>
      </c>
      <c r="BM129" s="147" t="s">
        <v>447</v>
      </c>
    </row>
    <row r="130" spans="2:65" s="1" customFormat="1" ht="33" customHeight="1">
      <c r="B130" s="135"/>
      <c r="C130" s="136" t="s">
        <v>210</v>
      </c>
      <c r="D130" s="136" t="s">
        <v>212</v>
      </c>
      <c r="E130" s="137" t="s">
        <v>448</v>
      </c>
      <c r="F130" s="138" t="s">
        <v>449</v>
      </c>
      <c r="G130" s="139" t="s">
        <v>227</v>
      </c>
      <c r="H130" s="140">
        <v>0.28799999999999998</v>
      </c>
      <c r="I130" s="141">
        <v>5.04</v>
      </c>
      <c r="J130" s="141">
        <f t="shared" si="0"/>
        <v>1.45</v>
      </c>
      <c r="K130" s="142"/>
      <c r="L130" s="25"/>
      <c r="M130" s="143" t="s">
        <v>1</v>
      </c>
      <c r="N130" s="144" t="s">
        <v>37</v>
      </c>
      <c r="O130" s="145">
        <v>7.0999999999999994E-2</v>
      </c>
      <c r="P130" s="145">
        <f t="shared" si="1"/>
        <v>2.0447999999999997E-2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216</v>
      </c>
      <c r="AT130" s="147" t="s">
        <v>212</v>
      </c>
      <c r="AU130" s="147" t="s">
        <v>84</v>
      </c>
      <c r="AY130" s="13" t="s">
        <v>209</v>
      </c>
      <c r="BE130" s="148">
        <f t="shared" si="4"/>
        <v>0</v>
      </c>
      <c r="BF130" s="148">
        <f t="shared" si="5"/>
        <v>1.45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3" t="s">
        <v>84</v>
      </c>
      <c r="BK130" s="148">
        <f t="shared" si="9"/>
        <v>1.45</v>
      </c>
      <c r="BL130" s="13" t="s">
        <v>216</v>
      </c>
      <c r="BM130" s="147" t="s">
        <v>450</v>
      </c>
    </row>
    <row r="131" spans="2:65" s="1" customFormat="1" ht="37.9" customHeight="1">
      <c r="B131" s="135"/>
      <c r="C131" s="136" t="s">
        <v>216</v>
      </c>
      <c r="D131" s="136" t="s">
        <v>212</v>
      </c>
      <c r="E131" s="137" t="s">
        <v>451</v>
      </c>
      <c r="F131" s="138" t="s">
        <v>452</v>
      </c>
      <c r="G131" s="139" t="s">
        <v>227</v>
      </c>
      <c r="H131" s="140">
        <v>7.7759999999999998</v>
      </c>
      <c r="I131" s="141">
        <v>0.51</v>
      </c>
      <c r="J131" s="141">
        <f t="shared" si="0"/>
        <v>3.97</v>
      </c>
      <c r="K131" s="142"/>
      <c r="L131" s="25"/>
      <c r="M131" s="143" t="s">
        <v>1</v>
      </c>
      <c r="N131" s="144" t="s">
        <v>37</v>
      </c>
      <c r="O131" s="145">
        <v>7.0000000000000001E-3</v>
      </c>
      <c r="P131" s="145">
        <f t="shared" si="1"/>
        <v>5.4432000000000001E-2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R131" s="147" t="s">
        <v>216</v>
      </c>
      <c r="AT131" s="147" t="s">
        <v>212</v>
      </c>
      <c r="AU131" s="147" t="s">
        <v>84</v>
      </c>
      <c r="AY131" s="13" t="s">
        <v>209</v>
      </c>
      <c r="BE131" s="148">
        <f t="shared" si="4"/>
        <v>0</v>
      </c>
      <c r="BF131" s="148">
        <f t="shared" si="5"/>
        <v>3.97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3" t="s">
        <v>84</v>
      </c>
      <c r="BK131" s="148">
        <f t="shared" si="9"/>
        <v>3.97</v>
      </c>
      <c r="BL131" s="13" t="s">
        <v>216</v>
      </c>
      <c r="BM131" s="147" t="s">
        <v>453</v>
      </c>
    </row>
    <row r="132" spans="2:65" s="1" customFormat="1" ht="16.5" customHeight="1">
      <c r="B132" s="135"/>
      <c r="C132" s="136" t="s">
        <v>237</v>
      </c>
      <c r="D132" s="136" t="s">
        <v>212</v>
      </c>
      <c r="E132" s="137" t="s">
        <v>454</v>
      </c>
      <c r="F132" s="138" t="s">
        <v>455</v>
      </c>
      <c r="G132" s="139" t="s">
        <v>227</v>
      </c>
      <c r="H132" s="140">
        <v>0.28799999999999998</v>
      </c>
      <c r="I132" s="141">
        <v>12.66</v>
      </c>
      <c r="J132" s="141">
        <f t="shared" si="0"/>
        <v>3.65</v>
      </c>
      <c r="K132" s="142"/>
      <c r="L132" s="25"/>
      <c r="M132" s="143" t="s">
        <v>1</v>
      </c>
      <c r="N132" s="144" t="s">
        <v>37</v>
      </c>
      <c r="O132" s="145">
        <v>0.83199999999999996</v>
      </c>
      <c r="P132" s="145">
        <f t="shared" si="1"/>
        <v>0.23961599999999997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AR132" s="147" t="s">
        <v>216</v>
      </c>
      <c r="AT132" s="147" t="s">
        <v>212</v>
      </c>
      <c r="AU132" s="147" t="s">
        <v>84</v>
      </c>
      <c r="AY132" s="13" t="s">
        <v>209</v>
      </c>
      <c r="BE132" s="148">
        <f t="shared" si="4"/>
        <v>0</v>
      </c>
      <c r="BF132" s="148">
        <f t="shared" si="5"/>
        <v>3.65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3" t="s">
        <v>84</v>
      </c>
      <c r="BK132" s="148">
        <f t="shared" si="9"/>
        <v>3.65</v>
      </c>
      <c r="BL132" s="13" t="s">
        <v>216</v>
      </c>
      <c r="BM132" s="147" t="s">
        <v>456</v>
      </c>
    </row>
    <row r="133" spans="2:65" s="1" customFormat="1" ht="16.5" customHeight="1">
      <c r="B133" s="135"/>
      <c r="C133" s="136" t="s">
        <v>223</v>
      </c>
      <c r="D133" s="136" t="s">
        <v>212</v>
      </c>
      <c r="E133" s="137" t="s">
        <v>457</v>
      </c>
      <c r="F133" s="138" t="s">
        <v>458</v>
      </c>
      <c r="G133" s="139" t="s">
        <v>227</v>
      </c>
      <c r="H133" s="140">
        <v>0.28799999999999998</v>
      </c>
      <c r="I133" s="141">
        <v>0.87</v>
      </c>
      <c r="J133" s="141">
        <f t="shared" si="0"/>
        <v>0.25</v>
      </c>
      <c r="K133" s="142"/>
      <c r="L133" s="25"/>
      <c r="M133" s="143" t="s">
        <v>1</v>
      </c>
      <c r="N133" s="144" t="s">
        <v>37</v>
      </c>
      <c r="O133" s="145">
        <v>8.9999999999999993E-3</v>
      </c>
      <c r="P133" s="145">
        <f t="shared" si="1"/>
        <v>2.5919999999999997E-3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AR133" s="147" t="s">
        <v>216</v>
      </c>
      <c r="AT133" s="147" t="s">
        <v>212</v>
      </c>
      <c r="AU133" s="147" t="s">
        <v>84</v>
      </c>
      <c r="AY133" s="13" t="s">
        <v>209</v>
      </c>
      <c r="BE133" s="148">
        <f t="shared" si="4"/>
        <v>0</v>
      </c>
      <c r="BF133" s="148">
        <f t="shared" si="5"/>
        <v>0.25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3" t="s">
        <v>84</v>
      </c>
      <c r="BK133" s="148">
        <f t="shared" si="9"/>
        <v>0.25</v>
      </c>
      <c r="BL133" s="13" t="s">
        <v>216</v>
      </c>
      <c r="BM133" s="147" t="s">
        <v>459</v>
      </c>
    </row>
    <row r="134" spans="2:65" s="1" customFormat="1" ht="24.2" customHeight="1">
      <c r="B134" s="135"/>
      <c r="C134" s="136" t="s">
        <v>250</v>
      </c>
      <c r="D134" s="136" t="s">
        <v>212</v>
      </c>
      <c r="E134" s="137" t="s">
        <v>460</v>
      </c>
      <c r="F134" s="138" t="s">
        <v>461</v>
      </c>
      <c r="G134" s="139" t="s">
        <v>240</v>
      </c>
      <c r="H134" s="140">
        <v>0.48099999999999998</v>
      </c>
      <c r="I134" s="141">
        <v>30</v>
      </c>
      <c r="J134" s="141">
        <f t="shared" si="0"/>
        <v>14.43</v>
      </c>
      <c r="K134" s="142"/>
      <c r="L134" s="25"/>
      <c r="M134" s="143" t="s">
        <v>1</v>
      </c>
      <c r="N134" s="144" t="s">
        <v>37</v>
      </c>
      <c r="O134" s="145">
        <v>0</v>
      </c>
      <c r="P134" s="145">
        <f t="shared" si="1"/>
        <v>0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AR134" s="147" t="s">
        <v>216</v>
      </c>
      <c r="AT134" s="147" t="s">
        <v>212</v>
      </c>
      <c r="AU134" s="147" t="s">
        <v>84</v>
      </c>
      <c r="AY134" s="13" t="s">
        <v>209</v>
      </c>
      <c r="BE134" s="148">
        <f t="shared" si="4"/>
        <v>0</v>
      </c>
      <c r="BF134" s="148">
        <f t="shared" si="5"/>
        <v>14.43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3" t="s">
        <v>84</v>
      </c>
      <c r="BK134" s="148">
        <f t="shared" si="9"/>
        <v>14.43</v>
      </c>
      <c r="BL134" s="13" t="s">
        <v>216</v>
      </c>
      <c r="BM134" s="147" t="s">
        <v>462</v>
      </c>
    </row>
    <row r="135" spans="2:65" s="11" customFormat="1" ht="22.9" customHeight="1">
      <c r="B135" s="124"/>
      <c r="D135" s="125" t="s">
        <v>70</v>
      </c>
      <c r="E135" s="133" t="s">
        <v>84</v>
      </c>
      <c r="F135" s="133" t="s">
        <v>466</v>
      </c>
      <c r="J135" s="134">
        <f>BK135</f>
        <v>33.159999999999997</v>
      </c>
      <c r="L135" s="124"/>
      <c r="M135" s="128"/>
      <c r="P135" s="129">
        <f>SUM(P136:P137)</f>
        <v>0.18383999999999998</v>
      </c>
      <c r="R135" s="129">
        <f>SUM(R136:R137)</f>
        <v>0.62792448000000001</v>
      </c>
      <c r="T135" s="130">
        <f>SUM(T136:T137)</f>
        <v>0</v>
      </c>
      <c r="AR135" s="125" t="s">
        <v>78</v>
      </c>
      <c r="AT135" s="131" t="s">
        <v>70</v>
      </c>
      <c r="AU135" s="131" t="s">
        <v>78</v>
      </c>
      <c r="AY135" s="125" t="s">
        <v>209</v>
      </c>
      <c r="BK135" s="132">
        <f>SUM(BK136:BK137)</f>
        <v>33.159999999999997</v>
      </c>
    </row>
    <row r="136" spans="2:65" s="1" customFormat="1" ht="24.2" customHeight="1">
      <c r="B136" s="135"/>
      <c r="C136" s="136" t="s">
        <v>221</v>
      </c>
      <c r="D136" s="136" t="s">
        <v>212</v>
      </c>
      <c r="E136" s="137" t="s">
        <v>467</v>
      </c>
      <c r="F136" s="138" t="s">
        <v>468</v>
      </c>
      <c r="G136" s="139" t="s">
        <v>227</v>
      </c>
      <c r="H136" s="140">
        <v>3.2000000000000001E-2</v>
      </c>
      <c r="I136" s="141">
        <v>59.1</v>
      </c>
      <c r="J136" s="141">
        <f>ROUND(I136*H136,2)</f>
        <v>1.89</v>
      </c>
      <c r="K136" s="142"/>
      <c r="L136" s="25"/>
      <c r="M136" s="143" t="s">
        <v>1</v>
      </c>
      <c r="N136" s="144" t="s">
        <v>37</v>
      </c>
      <c r="O136" s="145">
        <v>1.097</v>
      </c>
      <c r="P136" s="145">
        <f>O136*H136</f>
        <v>3.5104000000000003E-2</v>
      </c>
      <c r="Q136" s="145">
        <v>2.0699999999999998</v>
      </c>
      <c r="R136" s="145">
        <f>Q136*H136</f>
        <v>6.6239999999999993E-2</v>
      </c>
      <c r="S136" s="145">
        <v>0</v>
      </c>
      <c r="T136" s="146">
        <f>S136*H136</f>
        <v>0</v>
      </c>
      <c r="AR136" s="147" t="s">
        <v>216</v>
      </c>
      <c r="AT136" s="147" t="s">
        <v>212</v>
      </c>
      <c r="AU136" s="147" t="s">
        <v>84</v>
      </c>
      <c r="AY136" s="13" t="s">
        <v>209</v>
      </c>
      <c r="BE136" s="148">
        <f>IF(N136="základná",J136,0)</f>
        <v>0</v>
      </c>
      <c r="BF136" s="148">
        <f>IF(N136="znížená",J136,0)</f>
        <v>1.89</v>
      </c>
      <c r="BG136" s="148">
        <f>IF(N136="zákl. prenesená",J136,0)</f>
        <v>0</v>
      </c>
      <c r="BH136" s="148">
        <f>IF(N136="zníž. prenesená",J136,0)</f>
        <v>0</v>
      </c>
      <c r="BI136" s="148">
        <f>IF(N136="nulová",J136,0)</f>
        <v>0</v>
      </c>
      <c r="BJ136" s="13" t="s">
        <v>84</v>
      </c>
      <c r="BK136" s="148">
        <f>ROUND(I136*H136,2)</f>
        <v>1.89</v>
      </c>
      <c r="BL136" s="13" t="s">
        <v>216</v>
      </c>
      <c r="BM136" s="147" t="s">
        <v>469</v>
      </c>
    </row>
    <row r="137" spans="2:65" s="1" customFormat="1" ht="16.5" customHeight="1">
      <c r="B137" s="135"/>
      <c r="C137" s="136" t="s">
        <v>229</v>
      </c>
      <c r="D137" s="136" t="s">
        <v>212</v>
      </c>
      <c r="E137" s="137" t="s">
        <v>470</v>
      </c>
      <c r="F137" s="138" t="s">
        <v>471</v>
      </c>
      <c r="G137" s="139" t="s">
        <v>227</v>
      </c>
      <c r="H137" s="140">
        <v>0.25600000000000001</v>
      </c>
      <c r="I137" s="141">
        <v>122.14</v>
      </c>
      <c r="J137" s="141">
        <f>ROUND(I137*H137,2)</f>
        <v>31.27</v>
      </c>
      <c r="K137" s="142"/>
      <c r="L137" s="25"/>
      <c r="M137" s="143" t="s">
        <v>1</v>
      </c>
      <c r="N137" s="144" t="s">
        <v>37</v>
      </c>
      <c r="O137" s="145">
        <v>0.58099999999999996</v>
      </c>
      <c r="P137" s="145">
        <f>O137*H137</f>
        <v>0.14873599999999998</v>
      </c>
      <c r="Q137" s="145">
        <v>2.19408</v>
      </c>
      <c r="R137" s="145">
        <f>Q137*H137</f>
        <v>0.56168448000000004</v>
      </c>
      <c r="S137" s="145">
        <v>0</v>
      </c>
      <c r="T137" s="146">
        <f>S137*H137</f>
        <v>0</v>
      </c>
      <c r="AR137" s="147" t="s">
        <v>216</v>
      </c>
      <c r="AT137" s="147" t="s">
        <v>212</v>
      </c>
      <c r="AU137" s="147" t="s">
        <v>84</v>
      </c>
      <c r="AY137" s="13" t="s">
        <v>209</v>
      </c>
      <c r="BE137" s="148">
        <f>IF(N137="základná",J137,0)</f>
        <v>0</v>
      </c>
      <c r="BF137" s="148">
        <f>IF(N137="znížená",J137,0)</f>
        <v>31.27</v>
      </c>
      <c r="BG137" s="148">
        <f>IF(N137="zákl. prenesená",J137,0)</f>
        <v>0</v>
      </c>
      <c r="BH137" s="148">
        <f>IF(N137="zníž. prenesená",J137,0)</f>
        <v>0</v>
      </c>
      <c r="BI137" s="148">
        <f>IF(N137="nulová",J137,0)</f>
        <v>0</v>
      </c>
      <c r="BJ137" s="13" t="s">
        <v>84</v>
      </c>
      <c r="BK137" s="148">
        <f>ROUND(I137*H137,2)</f>
        <v>31.27</v>
      </c>
      <c r="BL137" s="13" t="s">
        <v>216</v>
      </c>
      <c r="BM137" s="147" t="s">
        <v>472</v>
      </c>
    </row>
    <row r="138" spans="2:65" s="11" customFormat="1" ht="22.9" customHeight="1">
      <c r="B138" s="124"/>
      <c r="D138" s="125" t="s">
        <v>70</v>
      </c>
      <c r="E138" s="133" t="s">
        <v>229</v>
      </c>
      <c r="F138" s="133" t="s">
        <v>230</v>
      </c>
      <c r="J138" s="134">
        <f>BK138</f>
        <v>922.7</v>
      </c>
      <c r="L138" s="124"/>
      <c r="M138" s="128"/>
      <c r="P138" s="129">
        <f>SUM(P139:P141)</f>
        <v>1.5838300000000001</v>
      </c>
      <c r="R138" s="129">
        <f>SUM(R139:R141)</f>
        <v>0.15429688999999999</v>
      </c>
      <c r="T138" s="130">
        <f>SUM(T139:T141)</f>
        <v>0</v>
      </c>
      <c r="AR138" s="125" t="s">
        <v>78</v>
      </c>
      <c r="AT138" s="131" t="s">
        <v>70</v>
      </c>
      <c r="AU138" s="131" t="s">
        <v>78</v>
      </c>
      <c r="AY138" s="125" t="s">
        <v>209</v>
      </c>
      <c r="BK138" s="132">
        <f>SUM(BK139:BK141)</f>
        <v>922.7</v>
      </c>
    </row>
    <row r="139" spans="2:65" s="1" customFormat="1" ht="24.2" customHeight="1">
      <c r="B139" s="135"/>
      <c r="C139" s="136" t="s">
        <v>262</v>
      </c>
      <c r="D139" s="136" t="s">
        <v>212</v>
      </c>
      <c r="E139" s="137" t="s">
        <v>552</v>
      </c>
      <c r="F139" s="138" t="s">
        <v>553</v>
      </c>
      <c r="G139" s="139" t="s">
        <v>215</v>
      </c>
      <c r="H139" s="140">
        <v>1</v>
      </c>
      <c r="I139" s="141">
        <v>62.7</v>
      </c>
      <c r="J139" s="141">
        <f>ROUND(I139*H139,2)</f>
        <v>62.7</v>
      </c>
      <c r="K139" s="142"/>
      <c r="L139" s="25"/>
      <c r="M139" s="143" t="s">
        <v>1</v>
      </c>
      <c r="N139" s="144" t="s">
        <v>37</v>
      </c>
      <c r="O139" s="145">
        <v>1.5838300000000001</v>
      </c>
      <c r="P139" s="145">
        <f>O139*H139</f>
        <v>1.5838300000000001</v>
      </c>
      <c r="Q139" s="145">
        <v>1.29689E-3</v>
      </c>
      <c r="R139" s="145">
        <f>Q139*H139</f>
        <v>1.29689E-3</v>
      </c>
      <c r="S139" s="145">
        <v>0</v>
      </c>
      <c r="T139" s="146">
        <f>S139*H139</f>
        <v>0</v>
      </c>
      <c r="AR139" s="147" t="s">
        <v>216</v>
      </c>
      <c r="AT139" s="147" t="s">
        <v>212</v>
      </c>
      <c r="AU139" s="147" t="s">
        <v>84</v>
      </c>
      <c r="AY139" s="13" t="s">
        <v>209</v>
      </c>
      <c r="BE139" s="148">
        <f>IF(N139="základná",J139,0)</f>
        <v>0</v>
      </c>
      <c r="BF139" s="148">
        <f>IF(N139="znížená",J139,0)</f>
        <v>62.7</v>
      </c>
      <c r="BG139" s="148">
        <f>IF(N139="zákl. prenesená",J139,0)</f>
        <v>0</v>
      </c>
      <c r="BH139" s="148">
        <f>IF(N139="zníž. prenesená",J139,0)</f>
        <v>0</v>
      </c>
      <c r="BI139" s="148">
        <f>IF(N139="nulová",J139,0)</f>
        <v>0</v>
      </c>
      <c r="BJ139" s="13" t="s">
        <v>84</v>
      </c>
      <c r="BK139" s="148">
        <f>ROUND(I139*H139,2)</f>
        <v>62.7</v>
      </c>
      <c r="BL139" s="13" t="s">
        <v>216</v>
      </c>
      <c r="BM139" s="147" t="s">
        <v>554</v>
      </c>
    </row>
    <row r="140" spans="2:65" s="1" customFormat="1" ht="24.2" customHeight="1">
      <c r="B140" s="135"/>
      <c r="C140" s="149" t="s">
        <v>266</v>
      </c>
      <c r="D140" s="149" t="s">
        <v>218</v>
      </c>
      <c r="E140" s="150" t="s">
        <v>555</v>
      </c>
      <c r="F140" s="151" t="s">
        <v>556</v>
      </c>
      <c r="G140" s="152" t="s">
        <v>215</v>
      </c>
      <c r="H140" s="153">
        <v>1</v>
      </c>
      <c r="I140" s="154">
        <v>860</v>
      </c>
      <c r="J140" s="154">
        <f>ROUND(I140*H140,2)</f>
        <v>860</v>
      </c>
      <c r="K140" s="155"/>
      <c r="L140" s="156"/>
      <c r="M140" s="157" t="s">
        <v>1</v>
      </c>
      <c r="N140" s="158" t="s">
        <v>37</v>
      </c>
      <c r="O140" s="145">
        <v>0</v>
      </c>
      <c r="P140" s="145">
        <f>O140*H140</f>
        <v>0</v>
      </c>
      <c r="Q140" s="145">
        <v>0.153</v>
      </c>
      <c r="R140" s="145">
        <f>Q140*H140</f>
        <v>0.153</v>
      </c>
      <c r="S140" s="145">
        <v>0</v>
      </c>
      <c r="T140" s="146">
        <f>S140*H140</f>
        <v>0</v>
      </c>
      <c r="AR140" s="147" t="s">
        <v>221</v>
      </c>
      <c r="AT140" s="147" t="s">
        <v>218</v>
      </c>
      <c r="AU140" s="147" t="s">
        <v>84</v>
      </c>
      <c r="AY140" s="13" t="s">
        <v>209</v>
      </c>
      <c r="BE140" s="148">
        <f>IF(N140="základná",J140,0)</f>
        <v>0</v>
      </c>
      <c r="BF140" s="148">
        <f>IF(N140="znížená",J140,0)</f>
        <v>860</v>
      </c>
      <c r="BG140" s="148">
        <f>IF(N140="zákl. prenesená",J140,0)</f>
        <v>0</v>
      </c>
      <c r="BH140" s="148">
        <f>IF(N140="zníž. prenesená",J140,0)</f>
        <v>0</v>
      </c>
      <c r="BI140" s="148">
        <f>IF(N140="nulová",J140,0)</f>
        <v>0</v>
      </c>
      <c r="BJ140" s="13" t="s">
        <v>84</v>
      </c>
      <c r="BK140" s="148">
        <f>ROUND(I140*H140,2)</f>
        <v>860</v>
      </c>
      <c r="BL140" s="13" t="s">
        <v>216</v>
      </c>
      <c r="BM140" s="147" t="s">
        <v>557</v>
      </c>
    </row>
    <row r="141" spans="2:65" s="1" customFormat="1" ht="97.5">
      <c r="B141" s="25"/>
      <c r="D141" s="159" t="s">
        <v>286</v>
      </c>
      <c r="F141" s="160" t="s">
        <v>562</v>
      </c>
      <c r="L141" s="25"/>
      <c r="M141" s="161"/>
      <c r="T141" s="52"/>
      <c r="AT141" s="13" t="s">
        <v>286</v>
      </c>
      <c r="AU141" s="13" t="s">
        <v>84</v>
      </c>
    </row>
    <row r="142" spans="2:65" s="11" customFormat="1" ht="22.9" customHeight="1">
      <c r="B142" s="124"/>
      <c r="D142" s="125" t="s">
        <v>70</v>
      </c>
      <c r="E142" s="133" t="s">
        <v>235</v>
      </c>
      <c r="F142" s="133" t="s">
        <v>236</v>
      </c>
      <c r="J142" s="134">
        <f>BK142</f>
        <v>39.090000000000003</v>
      </c>
      <c r="L142" s="124"/>
      <c r="M142" s="128"/>
      <c r="P142" s="129">
        <f>P143</f>
        <v>1.534284</v>
      </c>
      <c r="R142" s="129">
        <f>R143</f>
        <v>0</v>
      </c>
      <c r="T142" s="130">
        <f>T143</f>
        <v>0</v>
      </c>
      <c r="AR142" s="125" t="s">
        <v>78</v>
      </c>
      <c r="AT142" s="131" t="s">
        <v>70</v>
      </c>
      <c r="AU142" s="131" t="s">
        <v>78</v>
      </c>
      <c r="AY142" s="125" t="s">
        <v>209</v>
      </c>
      <c r="BK142" s="132">
        <f>BK143</f>
        <v>39.090000000000003</v>
      </c>
    </row>
    <row r="143" spans="2:65" s="1" customFormat="1" ht="33" customHeight="1">
      <c r="B143" s="135"/>
      <c r="C143" s="136" t="s">
        <v>75</v>
      </c>
      <c r="D143" s="136" t="s">
        <v>212</v>
      </c>
      <c r="E143" s="137" t="s">
        <v>480</v>
      </c>
      <c r="F143" s="138" t="s">
        <v>481</v>
      </c>
      <c r="G143" s="139" t="s">
        <v>240</v>
      </c>
      <c r="H143" s="140">
        <v>0.78200000000000003</v>
      </c>
      <c r="I143" s="141">
        <v>49.99</v>
      </c>
      <c r="J143" s="141">
        <f>ROUND(I143*H143,2)</f>
        <v>39.090000000000003</v>
      </c>
      <c r="K143" s="142"/>
      <c r="L143" s="25"/>
      <c r="M143" s="162" t="s">
        <v>1</v>
      </c>
      <c r="N143" s="163" t="s">
        <v>37</v>
      </c>
      <c r="O143" s="164">
        <v>1.962</v>
      </c>
      <c r="P143" s="164">
        <f>O143*H143</f>
        <v>1.534284</v>
      </c>
      <c r="Q143" s="164">
        <v>0</v>
      </c>
      <c r="R143" s="164">
        <f>Q143*H143</f>
        <v>0</v>
      </c>
      <c r="S143" s="164">
        <v>0</v>
      </c>
      <c r="T143" s="165">
        <f>S143*H143</f>
        <v>0</v>
      </c>
      <c r="AR143" s="147" t="s">
        <v>216</v>
      </c>
      <c r="AT143" s="147" t="s">
        <v>212</v>
      </c>
      <c r="AU143" s="147" t="s">
        <v>84</v>
      </c>
      <c r="AY143" s="13" t="s">
        <v>209</v>
      </c>
      <c r="BE143" s="148">
        <f>IF(N143="základná",J143,0)</f>
        <v>0</v>
      </c>
      <c r="BF143" s="148">
        <f>IF(N143="znížená",J143,0)</f>
        <v>39.090000000000003</v>
      </c>
      <c r="BG143" s="148">
        <f>IF(N143="zákl. prenesená",J143,0)</f>
        <v>0</v>
      </c>
      <c r="BH143" s="148">
        <f>IF(N143="zníž. prenesená",J143,0)</f>
        <v>0</v>
      </c>
      <c r="BI143" s="148">
        <f>IF(N143="nulová",J143,0)</f>
        <v>0</v>
      </c>
      <c r="BJ143" s="13" t="s">
        <v>84</v>
      </c>
      <c r="BK143" s="148">
        <f>ROUND(I143*H143,2)</f>
        <v>39.090000000000003</v>
      </c>
      <c r="BL143" s="13" t="s">
        <v>216</v>
      </c>
      <c r="BM143" s="147" t="s">
        <v>482</v>
      </c>
    </row>
    <row r="144" spans="2:65" s="1" customFormat="1" ht="6.95" customHeight="1">
      <c r="B144" s="40"/>
      <c r="C144" s="41"/>
      <c r="D144" s="41"/>
      <c r="E144" s="41"/>
      <c r="F144" s="41"/>
      <c r="G144" s="41"/>
      <c r="H144" s="41"/>
      <c r="I144" s="41"/>
      <c r="J144" s="41"/>
      <c r="K144" s="41"/>
      <c r="L144" s="25"/>
    </row>
  </sheetData>
  <autoFilter ref="C124:K143" xr:uid="{00000000-0009-0000-0000-000018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B1:BM1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157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173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PRVKY VÝBAVY</v>
      </c>
      <c r="F7" s="208"/>
      <c r="G7" s="208"/>
      <c r="H7" s="208"/>
      <c r="L7" s="16"/>
    </row>
    <row r="8" spans="2:46" ht="12" customHeight="1">
      <c r="B8" s="16"/>
      <c r="D8" s="22" t="s">
        <v>174</v>
      </c>
      <c r="L8" s="16"/>
    </row>
    <row r="9" spans="2:46" s="1" customFormat="1" ht="16.5" customHeight="1">
      <c r="B9" s="25"/>
      <c r="E9" s="207" t="s">
        <v>175</v>
      </c>
      <c r="F9" s="209"/>
      <c r="G9" s="209"/>
      <c r="H9" s="209"/>
      <c r="L9" s="25"/>
    </row>
    <row r="10" spans="2:46" s="1" customFormat="1" ht="12" customHeight="1">
      <c r="B10" s="25"/>
      <c r="D10" s="22" t="s">
        <v>176</v>
      </c>
      <c r="L10" s="25"/>
    </row>
    <row r="11" spans="2:46" s="1" customFormat="1" ht="16.5" customHeight="1">
      <c r="B11" s="25"/>
      <c r="E11" s="169" t="s">
        <v>563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89" t="str">
        <f>'Rekapitulácia stavby'!E14</f>
        <v xml:space="preserve"> </v>
      </c>
      <c r="F20" s="189"/>
      <c r="G20" s="189"/>
      <c r="H20" s="189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92" t="s">
        <v>1</v>
      </c>
      <c r="F29" s="192"/>
      <c r="G29" s="192"/>
      <c r="H29" s="192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ROUND(J125, 2)</f>
        <v>1848.28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ROUND((SUM(BE125:BE143)),  2)</f>
        <v>0</v>
      </c>
      <c r="G35" s="93"/>
      <c r="H35" s="93"/>
      <c r="I35" s="94">
        <v>0.2</v>
      </c>
      <c r="J35" s="92">
        <f>ROUND(((SUM(BE125:BE143))*I35),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ROUND((SUM(BF125:BF143)),  2)</f>
        <v>1848.28</v>
      </c>
      <c r="I36" s="95">
        <v>0.2</v>
      </c>
      <c r="J36" s="82">
        <f>ROUND(((SUM(BF125:BF143))*I36),  2)</f>
        <v>369.66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ROUND((SUM(BG125:BG143)),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ROUND((SUM(BH125:BH143)),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ROUND((SUM(BI125:BI143)),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2217.94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178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PRVKY VÝBAVY</v>
      </c>
      <c r="F85" s="208"/>
      <c r="G85" s="208"/>
      <c r="H85" s="208"/>
      <c r="L85" s="25"/>
    </row>
    <row r="86" spans="2:12" ht="12" customHeight="1">
      <c r="B86" s="16"/>
      <c r="C86" s="22" t="s">
        <v>174</v>
      </c>
      <c r="L86" s="16"/>
    </row>
    <row r="87" spans="2:12" s="1" customFormat="1" ht="16.5" customHeight="1">
      <c r="B87" s="25"/>
      <c r="E87" s="207" t="s">
        <v>175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176</v>
      </c>
      <c r="L88" s="25"/>
    </row>
    <row r="89" spans="2:12" s="1" customFormat="1" ht="16.5" customHeight="1">
      <c r="B89" s="25"/>
      <c r="E89" s="169" t="str">
        <f>E11</f>
        <v>12.25 - TEMATICKÉ DETSKÉ PRVKY - OKNÁ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179</v>
      </c>
      <c r="D96" s="96"/>
      <c r="E96" s="96"/>
      <c r="F96" s="96"/>
      <c r="G96" s="96"/>
      <c r="H96" s="96"/>
      <c r="I96" s="96"/>
      <c r="J96" s="105" t="s">
        <v>180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181</v>
      </c>
      <c r="J98" s="62">
        <f>J125</f>
        <v>1848.28</v>
      </c>
      <c r="L98" s="25"/>
      <c r="AU98" s="13" t="s">
        <v>182</v>
      </c>
    </row>
    <row r="99" spans="2:47" s="8" customFormat="1" ht="24.95" customHeight="1">
      <c r="B99" s="107"/>
      <c r="D99" s="108" t="s">
        <v>183</v>
      </c>
      <c r="E99" s="109"/>
      <c r="F99" s="109"/>
      <c r="G99" s="109"/>
      <c r="H99" s="109"/>
      <c r="I99" s="109"/>
      <c r="J99" s="110">
        <f>J126</f>
        <v>1848.28</v>
      </c>
      <c r="L99" s="107"/>
    </row>
    <row r="100" spans="2:47" s="9" customFormat="1" ht="19.899999999999999" customHeight="1">
      <c r="B100" s="111"/>
      <c r="D100" s="112" t="s">
        <v>439</v>
      </c>
      <c r="E100" s="113"/>
      <c r="F100" s="113"/>
      <c r="G100" s="113"/>
      <c r="H100" s="113"/>
      <c r="I100" s="113"/>
      <c r="J100" s="114">
        <f>J127</f>
        <v>47.23</v>
      </c>
      <c r="L100" s="111"/>
    </row>
    <row r="101" spans="2:47" s="9" customFormat="1" ht="19.899999999999999" customHeight="1">
      <c r="B101" s="111"/>
      <c r="D101" s="112" t="s">
        <v>440</v>
      </c>
      <c r="E101" s="113"/>
      <c r="F101" s="113"/>
      <c r="G101" s="113"/>
      <c r="H101" s="113"/>
      <c r="I101" s="113"/>
      <c r="J101" s="114">
        <f>J135</f>
        <v>33.159999999999997</v>
      </c>
      <c r="L101" s="111"/>
    </row>
    <row r="102" spans="2:47" s="9" customFormat="1" ht="19.899999999999999" customHeight="1">
      <c r="B102" s="111"/>
      <c r="D102" s="112" t="s">
        <v>186</v>
      </c>
      <c r="E102" s="113"/>
      <c r="F102" s="113"/>
      <c r="G102" s="113"/>
      <c r="H102" s="113"/>
      <c r="I102" s="113"/>
      <c r="J102" s="114">
        <f>J138</f>
        <v>1728.8</v>
      </c>
      <c r="L102" s="111"/>
    </row>
    <row r="103" spans="2:47" s="9" customFormat="1" ht="19.899999999999999" customHeight="1">
      <c r="B103" s="111"/>
      <c r="D103" s="112" t="s">
        <v>187</v>
      </c>
      <c r="E103" s="113"/>
      <c r="F103" s="113"/>
      <c r="G103" s="113"/>
      <c r="H103" s="113"/>
      <c r="I103" s="113"/>
      <c r="J103" s="114">
        <f>J142</f>
        <v>39.090000000000003</v>
      </c>
      <c r="L103" s="111"/>
    </row>
    <row r="104" spans="2:47" s="1" customFormat="1" ht="21.75" customHeight="1">
      <c r="B104" s="25"/>
      <c r="L104" s="25"/>
    </row>
    <row r="105" spans="2:47" s="1" customFormat="1" ht="6.95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5"/>
    </row>
    <row r="109" spans="2:47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5"/>
    </row>
    <row r="110" spans="2:47" s="1" customFormat="1" ht="24.95" customHeight="1">
      <c r="B110" s="25"/>
      <c r="C110" s="17" t="s">
        <v>195</v>
      </c>
      <c r="L110" s="25"/>
    </row>
    <row r="111" spans="2:47" s="1" customFormat="1" ht="6.95" customHeight="1">
      <c r="B111" s="25"/>
      <c r="L111" s="25"/>
    </row>
    <row r="112" spans="2:47" s="1" customFormat="1" ht="12" customHeight="1">
      <c r="B112" s="25"/>
      <c r="C112" s="22" t="s">
        <v>13</v>
      </c>
      <c r="L112" s="25"/>
    </row>
    <row r="113" spans="2:65" s="1" customFormat="1" ht="26.25" customHeight="1">
      <c r="B113" s="25"/>
      <c r="E113" s="207" t="str">
        <f>E7</f>
        <v>PRVKY DROBNEJ ARCHITEKTÚRY A OSTATNEJ VÝBAVY PRE DOPRAVNÚ A CYKLO INFRAŠTRUKTÚRU PRVKY VÝBAVY</v>
      </c>
      <c r="F113" s="208"/>
      <c r="G113" s="208"/>
      <c r="H113" s="208"/>
      <c r="L113" s="25"/>
    </row>
    <row r="114" spans="2:65" ht="12" customHeight="1">
      <c r="B114" s="16"/>
      <c r="C114" s="22" t="s">
        <v>174</v>
      </c>
      <c r="L114" s="16"/>
    </row>
    <row r="115" spans="2:65" s="1" customFormat="1" ht="16.5" customHeight="1">
      <c r="B115" s="25"/>
      <c r="E115" s="207" t="s">
        <v>175</v>
      </c>
      <c r="F115" s="209"/>
      <c r="G115" s="209"/>
      <c r="H115" s="209"/>
      <c r="L115" s="25"/>
    </row>
    <row r="116" spans="2:65" s="1" customFormat="1" ht="12" customHeight="1">
      <c r="B116" s="25"/>
      <c r="C116" s="22" t="s">
        <v>176</v>
      </c>
      <c r="L116" s="25"/>
    </row>
    <row r="117" spans="2:65" s="1" customFormat="1" ht="16.5" customHeight="1">
      <c r="B117" s="25"/>
      <c r="E117" s="169" t="str">
        <f>E11</f>
        <v>12.25 - TEMATICKÉ DETSKÉ PRVKY - OKNÁ</v>
      </c>
      <c r="F117" s="209"/>
      <c r="G117" s="209"/>
      <c r="H117" s="209"/>
      <c r="L117" s="25"/>
    </row>
    <row r="118" spans="2:65" s="1" customFormat="1" ht="6.95" customHeight="1">
      <c r="B118" s="25"/>
      <c r="L118" s="25"/>
    </row>
    <row r="119" spans="2:65" s="1" customFormat="1" ht="12" customHeight="1">
      <c r="B119" s="25"/>
      <c r="C119" s="22" t="s">
        <v>16</v>
      </c>
      <c r="F119" s="20" t="str">
        <f>F14</f>
        <v xml:space="preserve"> </v>
      </c>
      <c r="I119" s="22" t="s">
        <v>18</v>
      </c>
      <c r="J119" s="48" t="str">
        <f>IF(J14="","",J14)</f>
        <v>9. 11. 2024</v>
      </c>
      <c r="L119" s="25"/>
    </row>
    <row r="120" spans="2:65" s="1" customFormat="1" ht="6.95" customHeight="1">
      <c r="B120" s="25"/>
      <c r="L120" s="25"/>
    </row>
    <row r="121" spans="2:65" s="1" customFormat="1" ht="54.4" customHeight="1">
      <c r="B121" s="25"/>
      <c r="C121" s="22" t="s">
        <v>20</v>
      </c>
      <c r="F121" s="20" t="str">
        <f>E17</f>
        <v>SÚC PSK, Jesenná 14, 080 05 Prešov</v>
      </c>
      <c r="I121" s="22" t="s">
        <v>25</v>
      </c>
      <c r="J121" s="23" t="str">
        <f>E23</f>
        <v>ŠTOFIRA ARCHITEKTI, s.r.o., Strojárska 2206, Snina</v>
      </c>
      <c r="L121" s="25"/>
    </row>
    <row r="122" spans="2:65" s="1" customFormat="1" ht="15.2" customHeight="1">
      <c r="B122" s="25"/>
      <c r="C122" s="22" t="s">
        <v>24</v>
      </c>
      <c r="F122" s="20" t="str">
        <f>IF(E20="","",E20)</f>
        <v xml:space="preserve"> </v>
      </c>
      <c r="I122" s="22" t="s">
        <v>28</v>
      </c>
      <c r="J122" s="23" t="str">
        <f>E26</f>
        <v>Martin Kofira - KM</v>
      </c>
      <c r="L122" s="25"/>
    </row>
    <row r="123" spans="2:65" s="1" customFormat="1" ht="10.35" customHeight="1">
      <c r="B123" s="25"/>
      <c r="L123" s="25"/>
    </row>
    <row r="124" spans="2:65" s="10" customFormat="1" ht="29.25" customHeight="1">
      <c r="B124" s="115"/>
      <c r="C124" s="116" t="s">
        <v>196</v>
      </c>
      <c r="D124" s="117" t="s">
        <v>56</v>
      </c>
      <c r="E124" s="117" t="s">
        <v>52</v>
      </c>
      <c r="F124" s="117" t="s">
        <v>53</v>
      </c>
      <c r="G124" s="117" t="s">
        <v>197</v>
      </c>
      <c r="H124" s="117" t="s">
        <v>198</v>
      </c>
      <c r="I124" s="117" t="s">
        <v>199</v>
      </c>
      <c r="J124" s="118" t="s">
        <v>180</v>
      </c>
      <c r="K124" s="119" t="s">
        <v>200</v>
      </c>
      <c r="L124" s="115"/>
      <c r="M124" s="55" t="s">
        <v>1</v>
      </c>
      <c r="N124" s="56" t="s">
        <v>35</v>
      </c>
      <c r="O124" s="56" t="s">
        <v>201</v>
      </c>
      <c r="P124" s="56" t="s">
        <v>202</v>
      </c>
      <c r="Q124" s="56" t="s">
        <v>203</v>
      </c>
      <c r="R124" s="56" t="s">
        <v>204</v>
      </c>
      <c r="S124" s="56" t="s">
        <v>205</v>
      </c>
      <c r="T124" s="57" t="s">
        <v>206</v>
      </c>
    </row>
    <row r="125" spans="2:65" s="1" customFormat="1" ht="22.9" customHeight="1">
      <c r="B125" s="25"/>
      <c r="C125" s="60" t="s">
        <v>181</v>
      </c>
      <c r="J125" s="120">
        <f>BK125</f>
        <v>1848.28</v>
      </c>
      <c r="L125" s="25"/>
      <c r="M125" s="58"/>
      <c r="N125" s="49"/>
      <c r="O125" s="49"/>
      <c r="P125" s="121">
        <f>P126</f>
        <v>4.7943180000000005</v>
      </c>
      <c r="Q125" s="49"/>
      <c r="R125" s="121">
        <f>R126</f>
        <v>0.78222448</v>
      </c>
      <c r="S125" s="49"/>
      <c r="T125" s="122">
        <f>T126</f>
        <v>0</v>
      </c>
      <c r="AT125" s="13" t="s">
        <v>70</v>
      </c>
      <c r="AU125" s="13" t="s">
        <v>182</v>
      </c>
      <c r="BK125" s="123">
        <f>BK126</f>
        <v>1848.28</v>
      </c>
    </row>
    <row r="126" spans="2:65" s="11" customFormat="1" ht="25.9" customHeight="1">
      <c r="B126" s="124"/>
      <c r="D126" s="125" t="s">
        <v>70</v>
      </c>
      <c r="E126" s="126" t="s">
        <v>207</v>
      </c>
      <c r="F126" s="126" t="s">
        <v>208</v>
      </c>
      <c r="J126" s="127">
        <f>BK126</f>
        <v>1848.28</v>
      </c>
      <c r="L126" s="124"/>
      <c r="M126" s="128"/>
      <c r="P126" s="129">
        <f>P127+P135+P138+P142</f>
        <v>4.7943180000000005</v>
      </c>
      <c r="R126" s="129">
        <f>R127+R135+R138+R142</f>
        <v>0.78222448</v>
      </c>
      <c r="T126" s="130">
        <f>T127+T135+T138+T142</f>
        <v>0</v>
      </c>
      <c r="AR126" s="125" t="s">
        <v>78</v>
      </c>
      <c r="AT126" s="131" t="s">
        <v>70</v>
      </c>
      <c r="AU126" s="131" t="s">
        <v>71</v>
      </c>
      <c r="AY126" s="125" t="s">
        <v>209</v>
      </c>
      <c r="BK126" s="132">
        <f>BK127+BK135+BK138+BK142</f>
        <v>1848.28</v>
      </c>
    </row>
    <row r="127" spans="2:65" s="11" customFormat="1" ht="22.9" customHeight="1">
      <c r="B127" s="124"/>
      <c r="D127" s="125" t="s">
        <v>70</v>
      </c>
      <c r="E127" s="133" t="s">
        <v>78</v>
      </c>
      <c r="F127" s="133" t="s">
        <v>441</v>
      </c>
      <c r="J127" s="134">
        <f>BK127</f>
        <v>47.23</v>
      </c>
      <c r="L127" s="124"/>
      <c r="M127" s="128"/>
      <c r="P127" s="129">
        <f>SUM(P128:P134)</f>
        <v>1.492194</v>
      </c>
      <c r="R127" s="129">
        <f>SUM(R128:R134)</f>
        <v>0</v>
      </c>
      <c r="T127" s="130">
        <f>SUM(T128:T134)</f>
        <v>0</v>
      </c>
      <c r="AR127" s="125" t="s">
        <v>78</v>
      </c>
      <c r="AT127" s="131" t="s">
        <v>70</v>
      </c>
      <c r="AU127" s="131" t="s">
        <v>78</v>
      </c>
      <c r="AY127" s="125" t="s">
        <v>209</v>
      </c>
      <c r="BK127" s="132">
        <f>SUM(BK128:BK134)</f>
        <v>47.23</v>
      </c>
    </row>
    <row r="128" spans="2:65" s="1" customFormat="1" ht="21.75" customHeight="1">
      <c r="B128" s="135"/>
      <c r="C128" s="136" t="s">
        <v>78</v>
      </c>
      <c r="D128" s="136" t="s">
        <v>212</v>
      </c>
      <c r="E128" s="137" t="s">
        <v>442</v>
      </c>
      <c r="F128" s="138" t="s">
        <v>443</v>
      </c>
      <c r="G128" s="139" t="s">
        <v>227</v>
      </c>
      <c r="H128" s="140">
        <v>0.28799999999999998</v>
      </c>
      <c r="I128" s="141">
        <v>76.959999999999994</v>
      </c>
      <c r="J128" s="141">
        <f t="shared" ref="J128:J134" si="0">ROUND(I128*H128,2)</f>
        <v>22.16</v>
      </c>
      <c r="K128" s="142"/>
      <c r="L128" s="25"/>
      <c r="M128" s="143" t="s">
        <v>1</v>
      </c>
      <c r="N128" s="144" t="s">
        <v>37</v>
      </c>
      <c r="O128" s="145">
        <v>3.85</v>
      </c>
      <c r="P128" s="145">
        <f t="shared" ref="P128:P134" si="1">O128*H128</f>
        <v>1.1088</v>
      </c>
      <c r="Q128" s="145">
        <v>0</v>
      </c>
      <c r="R128" s="145">
        <f t="shared" ref="R128:R134" si="2">Q128*H128</f>
        <v>0</v>
      </c>
      <c r="S128" s="145">
        <v>0</v>
      </c>
      <c r="T128" s="146">
        <f t="shared" ref="T128:T134" si="3">S128*H128</f>
        <v>0</v>
      </c>
      <c r="AR128" s="147" t="s">
        <v>216</v>
      </c>
      <c r="AT128" s="147" t="s">
        <v>212</v>
      </c>
      <c r="AU128" s="147" t="s">
        <v>84</v>
      </c>
      <c r="AY128" s="13" t="s">
        <v>209</v>
      </c>
      <c r="BE128" s="148">
        <f t="shared" ref="BE128:BE134" si="4">IF(N128="základná",J128,0)</f>
        <v>0</v>
      </c>
      <c r="BF128" s="148">
        <f t="shared" ref="BF128:BF134" si="5">IF(N128="znížená",J128,0)</f>
        <v>22.16</v>
      </c>
      <c r="BG128" s="148">
        <f t="shared" ref="BG128:BG134" si="6">IF(N128="zákl. prenesená",J128,0)</f>
        <v>0</v>
      </c>
      <c r="BH128" s="148">
        <f t="shared" ref="BH128:BH134" si="7">IF(N128="zníž. prenesená",J128,0)</f>
        <v>0</v>
      </c>
      <c r="BI128" s="148">
        <f t="shared" ref="BI128:BI134" si="8">IF(N128="nulová",J128,0)</f>
        <v>0</v>
      </c>
      <c r="BJ128" s="13" t="s">
        <v>84</v>
      </c>
      <c r="BK128" s="148">
        <f t="shared" ref="BK128:BK134" si="9">ROUND(I128*H128,2)</f>
        <v>22.16</v>
      </c>
      <c r="BL128" s="13" t="s">
        <v>216</v>
      </c>
      <c r="BM128" s="147" t="s">
        <v>444</v>
      </c>
    </row>
    <row r="129" spans="2:65" s="1" customFormat="1" ht="24.2" customHeight="1">
      <c r="B129" s="135"/>
      <c r="C129" s="136" t="s">
        <v>84</v>
      </c>
      <c r="D129" s="136" t="s">
        <v>212</v>
      </c>
      <c r="E129" s="137" t="s">
        <v>445</v>
      </c>
      <c r="F129" s="138" t="s">
        <v>446</v>
      </c>
      <c r="G129" s="139" t="s">
        <v>227</v>
      </c>
      <c r="H129" s="140">
        <v>8.5999999999999993E-2</v>
      </c>
      <c r="I129" s="141">
        <v>15.4</v>
      </c>
      <c r="J129" s="141">
        <f t="shared" si="0"/>
        <v>1.32</v>
      </c>
      <c r="K129" s="142"/>
      <c r="L129" s="25"/>
      <c r="M129" s="143" t="s">
        <v>1</v>
      </c>
      <c r="N129" s="144" t="s">
        <v>37</v>
      </c>
      <c r="O129" s="145">
        <v>0.77100000000000002</v>
      </c>
      <c r="P129" s="145">
        <f t="shared" si="1"/>
        <v>6.630599999999999E-2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AR129" s="147" t="s">
        <v>216</v>
      </c>
      <c r="AT129" s="147" t="s">
        <v>212</v>
      </c>
      <c r="AU129" s="147" t="s">
        <v>84</v>
      </c>
      <c r="AY129" s="13" t="s">
        <v>209</v>
      </c>
      <c r="BE129" s="148">
        <f t="shared" si="4"/>
        <v>0</v>
      </c>
      <c r="BF129" s="148">
        <f t="shared" si="5"/>
        <v>1.32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3" t="s">
        <v>84</v>
      </c>
      <c r="BK129" s="148">
        <f t="shared" si="9"/>
        <v>1.32</v>
      </c>
      <c r="BL129" s="13" t="s">
        <v>216</v>
      </c>
      <c r="BM129" s="147" t="s">
        <v>447</v>
      </c>
    </row>
    <row r="130" spans="2:65" s="1" customFormat="1" ht="33" customHeight="1">
      <c r="B130" s="135"/>
      <c r="C130" s="136" t="s">
        <v>210</v>
      </c>
      <c r="D130" s="136" t="s">
        <v>212</v>
      </c>
      <c r="E130" s="137" t="s">
        <v>448</v>
      </c>
      <c r="F130" s="138" t="s">
        <v>449</v>
      </c>
      <c r="G130" s="139" t="s">
        <v>227</v>
      </c>
      <c r="H130" s="140">
        <v>0.28799999999999998</v>
      </c>
      <c r="I130" s="141">
        <v>5.04</v>
      </c>
      <c r="J130" s="141">
        <f t="shared" si="0"/>
        <v>1.45</v>
      </c>
      <c r="K130" s="142"/>
      <c r="L130" s="25"/>
      <c r="M130" s="143" t="s">
        <v>1</v>
      </c>
      <c r="N130" s="144" t="s">
        <v>37</v>
      </c>
      <c r="O130" s="145">
        <v>7.0999999999999994E-2</v>
      </c>
      <c r="P130" s="145">
        <f t="shared" si="1"/>
        <v>2.0447999999999997E-2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216</v>
      </c>
      <c r="AT130" s="147" t="s">
        <v>212</v>
      </c>
      <c r="AU130" s="147" t="s">
        <v>84</v>
      </c>
      <c r="AY130" s="13" t="s">
        <v>209</v>
      </c>
      <c r="BE130" s="148">
        <f t="shared" si="4"/>
        <v>0</v>
      </c>
      <c r="BF130" s="148">
        <f t="shared" si="5"/>
        <v>1.45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3" t="s">
        <v>84</v>
      </c>
      <c r="BK130" s="148">
        <f t="shared" si="9"/>
        <v>1.45</v>
      </c>
      <c r="BL130" s="13" t="s">
        <v>216</v>
      </c>
      <c r="BM130" s="147" t="s">
        <v>450</v>
      </c>
    </row>
    <row r="131" spans="2:65" s="1" customFormat="1" ht="37.9" customHeight="1">
      <c r="B131" s="135"/>
      <c r="C131" s="136" t="s">
        <v>216</v>
      </c>
      <c r="D131" s="136" t="s">
        <v>212</v>
      </c>
      <c r="E131" s="137" t="s">
        <v>451</v>
      </c>
      <c r="F131" s="138" t="s">
        <v>452</v>
      </c>
      <c r="G131" s="139" t="s">
        <v>227</v>
      </c>
      <c r="H131" s="140">
        <v>7.7759999999999998</v>
      </c>
      <c r="I131" s="141">
        <v>0.51</v>
      </c>
      <c r="J131" s="141">
        <f t="shared" si="0"/>
        <v>3.97</v>
      </c>
      <c r="K131" s="142"/>
      <c r="L131" s="25"/>
      <c r="M131" s="143" t="s">
        <v>1</v>
      </c>
      <c r="N131" s="144" t="s">
        <v>37</v>
      </c>
      <c r="O131" s="145">
        <v>7.0000000000000001E-3</v>
      </c>
      <c r="P131" s="145">
        <f t="shared" si="1"/>
        <v>5.4432000000000001E-2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R131" s="147" t="s">
        <v>216</v>
      </c>
      <c r="AT131" s="147" t="s">
        <v>212</v>
      </c>
      <c r="AU131" s="147" t="s">
        <v>84</v>
      </c>
      <c r="AY131" s="13" t="s">
        <v>209</v>
      </c>
      <c r="BE131" s="148">
        <f t="shared" si="4"/>
        <v>0</v>
      </c>
      <c r="BF131" s="148">
        <f t="shared" si="5"/>
        <v>3.97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3" t="s">
        <v>84</v>
      </c>
      <c r="BK131" s="148">
        <f t="shared" si="9"/>
        <v>3.97</v>
      </c>
      <c r="BL131" s="13" t="s">
        <v>216</v>
      </c>
      <c r="BM131" s="147" t="s">
        <v>453</v>
      </c>
    </row>
    <row r="132" spans="2:65" s="1" customFormat="1" ht="16.5" customHeight="1">
      <c r="B132" s="135"/>
      <c r="C132" s="136" t="s">
        <v>237</v>
      </c>
      <c r="D132" s="136" t="s">
        <v>212</v>
      </c>
      <c r="E132" s="137" t="s">
        <v>454</v>
      </c>
      <c r="F132" s="138" t="s">
        <v>455</v>
      </c>
      <c r="G132" s="139" t="s">
        <v>227</v>
      </c>
      <c r="H132" s="140">
        <v>0.28799999999999998</v>
      </c>
      <c r="I132" s="141">
        <v>12.66</v>
      </c>
      <c r="J132" s="141">
        <f t="shared" si="0"/>
        <v>3.65</v>
      </c>
      <c r="K132" s="142"/>
      <c r="L132" s="25"/>
      <c r="M132" s="143" t="s">
        <v>1</v>
      </c>
      <c r="N132" s="144" t="s">
        <v>37</v>
      </c>
      <c r="O132" s="145">
        <v>0.83199999999999996</v>
      </c>
      <c r="P132" s="145">
        <f t="shared" si="1"/>
        <v>0.23961599999999997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AR132" s="147" t="s">
        <v>216</v>
      </c>
      <c r="AT132" s="147" t="s">
        <v>212</v>
      </c>
      <c r="AU132" s="147" t="s">
        <v>84</v>
      </c>
      <c r="AY132" s="13" t="s">
        <v>209</v>
      </c>
      <c r="BE132" s="148">
        <f t="shared" si="4"/>
        <v>0</v>
      </c>
      <c r="BF132" s="148">
        <f t="shared" si="5"/>
        <v>3.65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3" t="s">
        <v>84</v>
      </c>
      <c r="BK132" s="148">
        <f t="shared" si="9"/>
        <v>3.65</v>
      </c>
      <c r="BL132" s="13" t="s">
        <v>216</v>
      </c>
      <c r="BM132" s="147" t="s">
        <v>456</v>
      </c>
    </row>
    <row r="133" spans="2:65" s="1" customFormat="1" ht="16.5" customHeight="1">
      <c r="B133" s="135"/>
      <c r="C133" s="136" t="s">
        <v>223</v>
      </c>
      <c r="D133" s="136" t="s">
        <v>212</v>
      </c>
      <c r="E133" s="137" t="s">
        <v>457</v>
      </c>
      <c r="F133" s="138" t="s">
        <v>458</v>
      </c>
      <c r="G133" s="139" t="s">
        <v>227</v>
      </c>
      <c r="H133" s="140">
        <v>0.28799999999999998</v>
      </c>
      <c r="I133" s="141">
        <v>0.87</v>
      </c>
      <c r="J133" s="141">
        <f t="shared" si="0"/>
        <v>0.25</v>
      </c>
      <c r="K133" s="142"/>
      <c r="L133" s="25"/>
      <c r="M133" s="143" t="s">
        <v>1</v>
      </c>
      <c r="N133" s="144" t="s">
        <v>37</v>
      </c>
      <c r="O133" s="145">
        <v>8.9999999999999993E-3</v>
      </c>
      <c r="P133" s="145">
        <f t="shared" si="1"/>
        <v>2.5919999999999997E-3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AR133" s="147" t="s">
        <v>216</v>
      </c>
      <c r="AT133" s="147" t="s">
        <v>212</v>
      </c>
      <c r="AU133" s="147" t="s">
        <v>84</v>
      </c>
      <c r="AY133" s="13" t="s">
        <v>209</v>
      </c>
      <c r="BE133" s="148">
        <f t="shared" si="4"/>
        <v>0</v>
      </c>
      <c r="BF133" s="148">
        <f t="shared" si="5"/>
        <v>0.25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3" t="s">
        <v>84</v>
      </c>
      <c r="BK133" s="148">
        <f t="shared" si="9"/>
        <v>0.25</v>
      </c>
      <c r="BL133" s="13" t="s">
        <v>216</v>
      </c>
      <c r="BM133" s="147" t="s">
        <v>459</v>
      </c>
    </row>
    <row r="134" spans="2:65" s="1" customFormat="1" ht="24.2" customHeight="1">
      <c r="B134" s="135"/>
      <c r="C134" s="136" t="s">
        <v>250</v>
      </c>
      <c r="D134" s="136" t="s">
        <v>212</v>
      </c>
      <c r="E134" s="137" t="s">
        <v>460</v>
      </c>
      <c r="F134" s="138" t="s">
        <v>461</v>
      </c>
      <c r="G134" s="139" t="s">
        <v>240</v>
      </c>
      <c r="H134" s="140">
        <v>0.48099999999999998</v>
      </c>
      <c r="I134" s="141">
        <v>30</v>
      </c>
      <c r="J134" s="141">
        <f t="shared" si="0"/>
        <v>14.43</v>
      </c>
      <c r="K134" s="142"/>
      <c r="L134" s="25"/>
      <c r="M134" s="143" t="s">
        <v>1</v>
      </c>
      <c r="N134" s="144" t="s">
        <v>37</v>
      </c>
      <c r="O134" s="145">
        <v>0</v>
      </c>
      <c r="P134" s="145">
        <f t="shared" si="1"/>
        <v>0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AR134" s="147" t="s">
        <v>216</v>
      </c>
      <c r="AT134" s="147" t="s">
        <v>212</v>
      </c>
      <c r="AU134" s="147" t="s">
        <v>84</v>
      </c>
      <c r="AY134" s="13" t="s">
        <v>209</v>
      </c>
      <c r="BE134" s="148">
        <f t="shared" si="4"/>
        <v>0</v>
      </c>
      <c r="BF134" s="148">
        <f t="shared" si="5"/>
        <v>14.43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3" t="s">
        <v>84</v>
      </c>
      <c r="BK134" s="148">
        <f t="shared" si="9"/>
        <v>14.43</v>
      </c>
      <c r="BL134" s="13" t="s">
        <v>216</v>
      </c>
      <c r="BM134" s="147" t="s">
        <v>462</v>
      </c>
    </row>
    <row r="135" spans="2:65" s="11" customFormat="1" ht="22.9" customHeight="1">
      <c r="B135" s="124"/>
      <c r="D135" s="125" t="s">
        <v>70</v>
      </c>
      <c r="E135" s="133" t="s">
        <v>84</v>
      </c>
      <c r="F135" s="133" t="s">
        <v>466</v>
      </c>
      <c r="J135" s="134">
        <f>BK135</f>
        <v>33.159999999999997</v>
      </c>
      <c r="L135" s="124"/>
      <c r="M135" s="128"/>
      <c r="P135" s="129">
        <f>SUM(P136:P137)</f>
        <v>0.18383999999999998</v>
      </c>
      <c r="R135" s="129">
        <f>SUM(R136:R137)</f>
        <v>0.62792448000000001</v>
      </c>
      <c r="T135" s="130">
        <f>SUM(T136:T137)</f>
        <v>0</v>
      </c>
      <c r="AR135" s="125" t="s">
        <v>78</v>
      </c>
      <c r="AT135" s="131" t="s">
        <v>70</v>
      </c>
      <c r="AU135" s="131" t="s">
        <v>78</v>
      </c>
      <c r="AY135" s="125" t="s">
        <v>209</v>
      </c>
      <c r="BK135" s="132">
        <f>SUM(BK136:BK137)</f>
        <v>33.159999999999997</v>
      </c>
    </row>
    <row r="136" spans="2:65" s="1" customFormat="1" ht="24.2" customHeight="1">
      <c r="B136" s="135"/>
      <c r="C136" s="136" t="s">
        <v>221</v>
      </c>
      <c r="D136" s="136" t="s">
        <v>212</v>
      </c>
      <c r="E136" s="137" t="s">
        <v>467</v>
      </c>
      <c r="F136" s="138" t="s">
        <v>468</v>
      </c>
      <c r="G136" s="139" t="s">
        <v>227</v>
      </c>
      <c r="H136" s="140">
        <v>3.2000000000000001E-2</v>
      </c>
      <c r="I136" s="141">
        <v>59.1</v>
      </c>
      <c r="J136" s="141">
        <f>ROUND(I136*H136,2)</f>
        <v>1.89</v>
      </c>
      <c r="K136" s="142"/>
      <c r="L136" s="25"/>
      <c r="M136" s="143" t="s">
        <v>1</v>
      </c>
      <c r="N136" s="144" t="s">
        <v>37</v>
      </c>
      <c r="O136" s="145">
        <v>1.097</v>
      </c>
      <c r="P136" s="145">
        <f>O136*H136</f>
        <v>3.5104000000000003E-2</v>
      </c>
      <c r="Q136" s="145">
        <v>2.0699999999999998</v>
      </c>
      <c r="R136" s="145">
        <f>Q136*H136</f>
        <v>6.6239999999999993E-2</v>
      </c>
      <c r="S136" s="145">
        <v>0</v>
      </c>
      <c r="T136" s="146">
        <f>S136*H136</f>
        <v>0</v>
      </c>
      <c r="AR136" s="147" t="s">
        <v>216</v>
      </c>
      <c r="AT136" s="147" t="s">
        <v>212</v>
      </c>
      <c r="AU136" s="147" t="s">
        <v>84</v>
      </c>
      <c r="AY136" s="13" t="s">
        <v>209</v>
      </c>
      <c r="BE136" s="148">
        <f>IF(N136="základná",J136,0)</f>
        <v>0</v>
      </c>
      <c r="BF136" s="148">
        <f>IF(N136="znížená",J136,0)</f>
        <v>1.89</v>
      </c>
      <c r="BG136" s="148">
        <f>IF(N136="zákl. prenesená",J136,0)</f>
        <v>0</v>
      </c>
      <c r="BH136" s="148">
        <f>IF(N136="zníž. prenesená",J136,0)</f>
        <v>0</v>
      </c>
      <c r="BI136" s="148">
        <f>IF(N136="nulová",J136,0)</f>
        <v>0</v>
      </c>
      <c r="BJ136" s="13" t="s">
        <v>84</v>
      </c>
      <c r="BK136" s="148">
        <f>ROUND(I136*H136,2)</f>
        <v>1.89</v>
      </c>
      <c r="BL136" s="13" t="s">
        <v>216</v>
      </c>
      <c r="BM136" s="147" t="s">
        <v>469</v>
      </c>
    </row>
    <row r="137" spans="2:65" s="1" customFormat="1" ht="16.5" customHeight="1">
      <c r="B137" s="135"/>
      <c r="C137" s="136" t="s">
        <v>229</v>
      </c>
      <c r="D137" s="136" t="s">
        <v>212</v>
      </c>
      <c r="E137" s="137" t="s">
        <v>470</v>
      </c>
      <c r="F137" s="138" t="s">
        <v>471</v>
      </c>
      <c r="G137" s="139" t="s">
        <v>227</v>
      </c>
      <c r="H137" s="140">
        <v>0.25600000000000001</v>
      </c>
      <c r="I137" s="141">
        <v>122.14</v>
      </c>
      <c r="J137" s="141">
        <f>ROUND(I137*H137,2)</f>
        <v>31.27</v>
      </c>
      <c r="K137" s="142"/>
      <c r="L137" s="25"/>
      <c r="M137" s="143" t="s">
        <v>1</v>
      </c>
      <c r="N137" s="144" t="s">
        <v>37</v>
      </c>
      <c r="O137" s="145">
        <v>0.58099999999999996</v>
      </c>
      <c r="P137" s="145">
        <f>O137*H137</f>
        <v>0.14873599999999998</v>
      </c>
      <c r="Q137" s="145">
        <v>2.19408</v>
      </c>
      <c r="R137" s="145">
        <f>Q137*H137</f>
        <v>0.56168448000000004</v>
      </c>
      <c r="S137" s="145">
        <v>0</v>
      </c>
      <c r="T137" s="146">
        <f>S137*H137</f>
        <v>0</v>
      </c>
      <c r="AR137" s="147" t="s">
        <v>216</v>
      </c>
      <c r="AT137" s="147" t="s">
        <v>212</v>
      </c>
      <c r="AU137" s="147" t="s">
        <v>84</v>
      </c>
      <c r="AY137" s="13" t="s">
        <v>209</v>
      </c>
      <c r="BE137" s="148">
        <f>IF(N137="základná",J137,0)</f>
        <v>0</v>
      </c>
      <c r="BF137" s="148">
        <f>IF(N137="znížená",J137,0)</f>
        <v>31.27</v>
      </c>
      <c r="BG137" s="148">
        <f>IF(N137="zákl. prenesená",J137,0)</f>
        <v>0</v>
      </c>
      <c r="BH137" s="148">
        <f>IF(N137="zníž. prenesená",J137,0)</f>
        <v>0</v>
      </c>
      <c r="BI137" s="148">
        <f>IF(N137="nulová",J137,0)</f>
        <v>0</v>
      </c>
      <c r="BJ137" s="13" t="s">
        <v>84</v>
      </c>
      <c r="BK137" s="148">
        <f>ROUND(I137*H137,2)</f>
        <v>31.27</v>
      </c>
      <c r="BL137" s="13" t="s">
        <v>216</v>
      </c>
      <c r="BM137" s="147" t="s">
        <v>472</v>
      </c>
    </row>
    <row r="138" spans="2:65" s="11" customFormat="1" ht="22.9" customHeight="1">
      <c r="B138" s="124"/>
      <c r="D138" s="125" t="s">
        <v>70</v>
      </c>
      <c r="E138" s="133" t="s">
        <v>229</v>
      </c>
      <c r="F138" s="133" t="s">
        <v>230</v>
      </c>
      <c r="J138" s="134">
        <f>BK138</f>
        <v>1728.8</v>
      </c>
      <c r="L138" s="124"/>
      <c r="M138" s="128"/>
      <c r="P138" s="129">
        <f>SUM(P139:P141)</f>
        <v>1.5840000000000001</v>
      </c>
      <c r="R138" s="129">
        <f>SUM(R139:R141)</f>
        <v>0.15429999999999999</v>
      </c>
      <c r="T138" s="130">
        <f>SUM(T139:T141)</f>
        <v>0</v>
      </c>
      <c r="AR138" s="125" t="s">
        <v>78</v>
      </c>
      <c r="AT138" s="131" t="s">
        <v>70</v>
      </c>
      <c r="AU138" s="131" t="s">
        <v>78</v>
      </c>
      <c r="AY138" s="125" t="s">
        <v>209</v>
      </c>
      <c r="BK138" s="132">
        <f>SUM(BK139:BK141)</f>
        <v>1728.8</v>
      </c>
    </row>
    <row r="139" spans="2:65" s="1" customFormat="1" ht="24.2" customHeight="1">
      <c r="B139" s="135"/>
      <c r="C139" s="136" t="s">
        <v>262</v>
      </c>
      <c r="D139" s="136" t="s">
        <v>212</v>
      </c>
      <c r="E139" s="137" t="s">
        <v>564</v>
      </c>
      <c r="F139" s="138" t="s">
        <v>565</v>
      </c>
      <c r="G139" s="139" t="s">
        <v>215</v>
      </c>
      <c r="H139" s="140">
        <v>1</v>
      </c>
      <c r="I139" s="141">
        <v>78.8</v>
      </c>
      <c r="J139" s="141">
        <f>ROUND(I139*H139,2)</f>
        <v>78.8</v>
      </c>
      <c r="K139" s="142"/>
      <c r="L139" s="25"/>
      <c r="M139" s="143" t="s">
        <v>1</v>
      </c>
      <c r="N139" s="144" t="s">
        <v>37</v>
      </c>
      <c r="O139" s="145">
        <v>1.5840000000000001</v>
      </c>
      <c r="P139" s="145">
        <f>O139*H139</f>
        <v>1.5840000000000001</v>
      </c>
      <c r="Q139" s="145">
        <v>1.2999999999999999E-3</v>
      </c>
      <c r="R139" s="145">
        <f>Q139*H139</f>
        <v>1.2999999999999999E-3</v>
      </c>
      <c r="S139" s="145">
        <v>0</v>
      </c>
      <c r="T139" s="146">
        <f>S139*H139</f>
        <v>0</v>
      </c>
      <c r="AR139" s="147" t="s">
        <v>216</v>
      </c>
      <c r="AT139" s="147" t="s">
        <v>212</v>
      </c>
      <c r="AU139" s="147" t="s">
        <v>84</v>
      </c>
      <c r="AY139" s="13" t="s">
        <v>209</v>
      </c>
      <c r="BE139" s="148">
        <f>IF(N139="základná",J139,0)</f>
        <v>0</v>
      </c>
      <c r="BF139" s="148">
        <f>IF(N139="znížená",J139,0)</f>
        <v>78.8</v>
      </c>
      <c r="BG139" s="148">
        <f>IF(N139="zákl. prenesená",J139,0)</f>
        <v>0</v>
      </c>
      <c r="BH139" s="148">
        <f>IF(N139="zníž. prenesená",J139,0)</f>
        <v>0</v>
      </c>
      <c r="BI139" s="148">
        <f>IF(N139="nulová",J139,0)</f>
        <v>0</v>
      </c>
      <c r="BJ139" s="13" t="s">
        <v>84</v>
      </c>
      <c r="BK139" s="148">
        <f>ROUND(I139*H139,2)</f>
        <v>78.8</v>
      </c>
      <c r="BL139" s="13" t="s">
        <v>216</v>
      </c>
      <c r="BM139" s="147" t="s">
        <v>554</v>
      </c>
    </row>
    <row r="140" spans="2:65" s="1" customFormat="1" ht="21.75" customHeight="1">
      <c r="B140" s="135"/>
      <c r="C140" s="149" t="s">
        <v>266</v>
      </c>
      <c r="D140" s="149" t="s">
        <v>218</v>
      </c>
      <c r="E140" s="150" t="s">
        <v>566</v>
      </c>
      <c r="F140" s="151" t="s">
        <v>567</v>
      </c>
      <c r="G140" s="152" t="s">
        <v>215</v>
      </c>
      <c r="H140" s="153">
        <v>1</v>
      </c>
      <c r="I140" s="154">
        <v>1650</v>
      </c>
      <c r="J140" s="154">
        <f>ROUND(I140*H140,2)</f>
        <v>1650</v>
      </c>
      <c r="K140" s="155"/>
      <c r="L140" s="156"/>
      <c r="M140" s="157" t="s">
        <v>1</v>
      </c>
      <c r="N140" s="158" t="s">
        <v>37</v>
      </c>
      <c r="O140" s="145">
        <v>0</v>
      </c>
      <c r="P140" s="145">
        <f>O140*H140</f>
        <v>0</v>
      </c>
      <c r="Q140" s="145">
        <v>0.153</v>
      </c>
      <c r="R140" s="145">
        <f>Q140*H140</f>
        <v>0.153</v>
      </c>
      <c r="S140" s="145">
        <v>0</v>
      </c>
      <c r="T140" s="146">
        <f>S140*H140</f>
        <v>0</v>
      </c>
      <c r="AR140" s="147" t="s">
        <v>221</v>
      </c>
      <c r="AT140" s="147" t="s">
        <v>218</v>
      </c>
      <c r="AU140" s="147" t="s">
        <v>84</v>
      </c>
      <c r="AY140" s="13" t="s">
        <v>209</v>
      </c>
      <c r="BE140" s="148">
        <f>IF(N140="základná",J140,0)</f>
        <v>0</v>
      </c>
      <c r="BF140" s="148">
        <f>IF(N140="znížená",J140,0)</f>
        <v>1650</v>
      </c>
      <c r="BG140" s="148">
        <f>IF(N140="zákl. prenesená",J140,0)</f>
        <v>0</v>
      </c>
      <c r="BH140" s="148">
        <f>IF(N140="zníž. prenesená",J140,0)</f>
        <v>0</v>
      </c>
      <c r="BI140" s="148">
        <f>IF(N140="nulová",J140,0)</f>
        <v>0</v>
      </c>
      <c r="BJ140" s="13" t="s">
        <v>84</v>
      </c>
      <c r="BK140" s="148">
        <f>ROUND(I140*H140,2)</f>
        <v>1650</v>
      </c>
      <c r="BL140" s="13" t="s">
        <v>216</v>
      </c>
      <c r="BM140" s="147" t="s">
        <v>557</v>
      </c>
    </row>
    <row r="141" spans="2:65" s="1" customFormat="1" ht="126.75">
      <c r="B141" s="25"/>
      <c r="D141" s="159" t="s">
        <v>286</v>
      </c>
      <c r="F141" s="160" t="s">
        <v>568</v>
      </c>
      <c r="L141" s="25"/>
      <c r="M141" s="161"/>
      <c r="T141" s="52"/>
      <c r="AT141" s="13" t="s">
        <v>286</v>
      </c>
      <c r="AU141" s="13" t="s">
        <v>84</v>
      </c>
    </row>
    <row r="142" spans="2:65" s="11" customFormat="1" ht="22.9" customHeight="1">
      <c r="B142" s="124"/>
      <c r="D142" s="125" t="s">
        <v>70</v>
      </c>
      <c r="E142" s="133" t="s">
        <v>235</v>
      </c>
      <c r="F142" s="133" t="s">
        <v>236</v>
      </c>
      <c r="J142" s="134">
        <f>BK142</f>
        <v>39.090000000000003</v>
      </c>
      <c r="L142" s="124"/>
      <c r="M142" s="128"/>
      <c r="P142" s="129">
        <f>P143</f>
        <v>1.534284</v>
      </c>
      <c r="R142" s="129">
        <f>R143</f>
        <v>0</v>
      </c>
      <c r="T142" s="130">
        <f>T143</f>
        <v>0</v>
      </c>
      <c r="AR142" s="125" t="s">
        <v>78</v>
      </c>
      <c r="AT142" s="131" t="s">
        <v>70</v>
      </c>
      <c r="AU142" s="131" t="s">
        <v>78</v>
      </c>
      <c r="AY142" s="125" t="s">
        <v>209</v>
      </c>
      <c r="BK142" s="132">
        <f>BK143</f>
        <v>39.090000000000003</v>
      </c>
    </row>
    <row r="143" spans="2:65" s="1" customFormat="1" ht="33" customHeight="1">
      <c r="B143" s="135"/>
      <c r="C143" s="136" t="s">
        <v>75</v>
      </c>
      <c r="D143" s="136" t="s">
        <v>212</v>
      </c>
      <c r="E143" s="137" t="s">
        <v>480</v>
      </c>
      <c r="F143" s="138" t="s">
        <v>481</v>
      </c>
      <c r="G143" s="139" t="s">
        <v>240</v>
      </c>
      <c r="H143" s="140">
        <v>0.78200000000000003</v>
      </c>
      <c r="I143" s="141">
        <v>49.99</v>
      </c>
      <c r="J143" s="141">
        <f>ROUND(I143*H143,2)</f>
        <v>39.090000000000003</v>
      </c>
      <c r="K143" s="142"/>
      <c r="L143" s="25"/>
      <c r="M143" s="162" t="s">
        <v>1</v>
      </c>
      <c r="N143" s="163" t="s">
        <v>37</v>
      </c>
      <c r="O143" s="164">
        <v>1.962</v>
      </c>
      <c r="P143" s="164">
        <f>O143*H143</f>
        <v>1.534284</v>
      </c>
      <c r="Q143" s="164">
        <v>0</v>
      </c>
      <c r="R143" s="164">
        <f>Q143*H143</f>
        <v>0</v>
      </c>
      <c r="S143" s="164">
        <v>0</v>
      </c>
      <c r="T143" s="165">
        <f>S143*H143</f>
        <v>0</v>
      </c>
      <c r="AR143" s="147" t="s">
        <v>216</v>
      </c>
      <c r="AT143" s="147" t="s">
        <v>212</v>
      </c>
      <c r="AU143" s="147" t="s">
        <v>84</v>
      </c>
      <c r="AY143" s="13" t="s">
        <v>209</v>
      </c>
      <c r="BE143" s="148">
        <f>IF(N143="základná",J143,0)</f>
        <v>0</v>
      </c>
      <c r="BF143" s="148">
        <f>IF(N143="znížená",J143,0)</f>
        <v>39.090000000000003</v>
      </c>
      <c r="BG143" s="148">
        <f>IF(N143="zákl. prenesená",J143,0)</f>
        <v>0</v>
      </c>
      <c r="BH143" s="148">
        <f>IF(N143="zníž. prenesená",J143,0)</f>
        <v>0</v>
      </c>
      <c r="BI143" s="148">
        <f>IF(N143="nulová",J143,0)</f>
        <v>0</v>
      </c>
      <c r="BJ143" s="13" t="s">
        <v>84</v>
      </c>
      <c r="BK143" s="148">
        <f>ROUND(I143*H143,2)</f>
        <v>39.090000000000003</v>
      </c>
      <c r="BL143" s="13" t="s">
        <v>216</v>
      </c>
      <c r="BM143" s="147" t="s">
        <v>482</v>
      </c>
    </row>
    <row r="144" spans="2:65" s="1" customFormat="1" ht="6.95" customHeight="1">
      <c r="B144" s="40"/>
      <c r="C144" s="41"/>
      <c r="D144" s="41"/>
      <c r="E144" s="41"/>
      <c r="F144" s="41"/>
      <c r="G144" s="41"/>
      <c r="H144" s="41"/>
      <c r="I144" s="41"/>
      <c r="J144" s="41"/>
      <c r="K144" s="41"/>
      <c r="L144" s="25"/>
    </row>
  </sheetData>
  <autoFilter ref="C124:K143" xr:uid="{00000000-0009-0000-0000-000019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B1:BM1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160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173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PRVKY VÝBAVY</v>
      </c>
      <c r="F7" s="208"/>
      <c r="G7" s="208"/>
      <c r="H7" s="208"/>
      <c r="L7" s="16"/>
    </row>
    <row r="8" spans="2:46" ht="12" customHeight="1">
      <c r="B8" s="16"/>
      <c r="D8" s="22" t="s">
        <v>174</v>
      </c>
      <c r="L8" s="16"/>
    </row>
    <row r="9" spans="2:46" s="1" customFormat="1" ht="16.5" customHeight="1">
      <c r="B9" s="25"/>
      <c r="E9" s="207" t="s">
        <v>175</v>
      </c>
      <c r="F9" s="209"/>
      <c r="G9" s="209"/>
      <c r="H9" s="209"/>
      <c r="L9" s="25"/>
    </row>
    <row r="10" spans="2:46" s="1" customFormat="1" ht="12" customHeight="1">
      <c r="B10" s="25"/>
      <c r="D10" s="22" t="s">
        <v>176</v>
      </c>
      <c r="L10" s="25"/>
    </row>
    <row r="11" spans="2:46" s="1" customFormat="1" ht="16.5" customHeight="1">
      <c r="B11" s="25"/>
      <c r="E11" s="169" t="s">
        <v>569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89" t="str">
        <f>'Rekapitulácia stavby'!E14</f>
        <v xml:space="preserve"> </v>
      </c>
      <c r="F20" s="189"/>
      <c r="G20" s="189"/>
      <c r="H20" s="189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92" t="s">
        <v>1</v>
      </c>
      <c r="F29" s="192"/>
      <c r="G29" s="192"/>
      <c r="H29" s="192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ROUND(J125, 2)</f>
        <v>2368.2800000000002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ROUND((SUM(BE125:BE143)),  2)</f>
        <v>0</v>
      </c>
      <c r="G35" s="93"/>
      <c r="H35" s="93"/>
      <c r="I35" s="94">
        <v>0.2</v>
      </c>
      <c r="J35" s="92">
        <f>ROUND(((SUM(BE125:BE143))*I35),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ROUND((SUM(BF125:BF143)),  2)</f>
        <v>2368.2800000000002</v>
      </c>
      <c r="I36" s="95">
        <v>0.2</v>
      </c>
      <c r="J36" s="82">
        <f>ROUND(((SUM(BF125:BF143))*I36),  2)</f>
        <v>473.66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ROUND((SUM(BG125:BG143)),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ROUND((SUM(BH125:BH143)),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ROUND((SUM(BI125:BI143)),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2841.94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178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PRVKY VÝBAVY</v>
      </c>
      <c r="F85" s="208"/>
      <c r="G85" s="208"/>
      <c r="H85" s="208"/>
      <c r="L85" s="25"/>
    </row>
    <row r="86" spans="2:12" ht="12" customHeight="1">
      <c r="B86" s="16"/>
      <c r="C86" s="22" t="s">
        <v>174</v>
      </c>
      <c r="L86" s="16"/>
    </row>
    <row r="87" spans="2:12" s="1" customFormat="1" ht="16.5" customHeight="1">
      <c r="B87" s="25"/>
      <c r="E87" s="207" t="s">
        <v>175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176</v>
      </c>
      <c r="L88" s="25"/>
    </row>
    <row r="89" spans="2:12" s="1" customFormat="1" ht="16.5" customHeight="1">
      <c r="B89" s="25"/>
      <c r="E89" s="169" t="str">
        <f>E11</f>
        <v>12.26 - TEMATICKÉ DETSKÉ PRVKY - PEXESO, OBRAZ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179</v>
      </c>
      <c r="D96" s="96"/>
      <c r="E96" s="96"/>
      <c r="F96" s="96"/>
      <c r="G96" s="96"/>
      <c r="H96" s="96"/>
      <c r="I96" s="96"/>
      <c r="J96" s="105" t="s">
        <v>180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181</v>
      </c>
      <c r="J98" s="62">
        <f>J125</f>
        <v>2368.2800000000002</v>
      </c>
      <c r="L98" s="25"/>
      <c r="AU98" s="13" t="s">
        <v>182</v>
      </c>
    </row>
    <row r="99" spans="2:47" s="8" customFormat="1" ht="24.95" customHeight="1">
      <c r="B99" s="107"/>
      <c r="D99" s="108" t="s">
        <v>183</v>
      </c>
      <c r="E99" s="109"/>
      <c r="F99" s="109"/>
      <c r="G99" s="109"/>
      <c r="H99" s="109"/>
      <c r="I99" s="109"/>
      <c r="J99" s="110">
        <f>J126</f>
        <v>2368.2800000000002</v>
      </c>
      <c r="L99" s="107"/>
    </row>
    <row r="100" spans="2:47" s="9" customFormat="1" ht="19.899999999999999" customHeight="1">
      <c r="B100" s="111"/>
      <c r="D100" s="112" t="s">
        <v>439</v>
      </c>
      <c r="E100" s="113"/>
      <c r="F100" s="113"/>
      <c r="G100" s="113"/>
      <c r="H100" s="113"/>
      <c r="I100" s="113"/>
      <c r="J100" s="114">
        <f>J127</f>
        <v>47.23</v>
      </c>
      <c r="L100" s="111"/>
    </row>
    <row r="101" spans="2:47" s="9" customFormat="1" ht="19.899999999999999" customHeight="1">
      <c r="B101" s="111"/>
      <c r="D101" s="112" t="s">
        <v>440</v>
      </c>
      <c r="E101" s="113"/>
      <c r="F101" s="113"/>
      <c r="G101" s="113"/>
      <c r="H101" s="113"/>
      <c r="I101" s="113"/>
      <c r="J101" s="114">
        <f>J135</f>
        <v>33.159999999999997</v>
      </c>
      <c r="L101" s="111"/>
    </row>
    <row r="102" spans="2:47" s="9" customFormat="1" ht="19.899999999999999" customHeight="1">
      <c r="B102" s="111"/>
      <c r="D102" s="112" t="s">
        <v>186</v>
      </c>
      <c r="E102" s="113"/>
      <c r="F102" s="113"/>
      <c r="G102" s="113"/>
      <c r="H102" s="113"/>
      <c r="I102" s="113"/>
      <c r="J102" s="114">
        <f>J138</f>
        <v>2248.8000000000002</v>
      </c>
      <c r="L102" s="111"/>
    </row>
    <row r="103" spans="2:47" s="9" customFormat="1" ht="19.899999999999999" customHeight="1">
      <c r="B103" s="111"/>
      <c r="D103" s="112" t="s">
        <v>187</v>
      </c>
      <c r="E103" s="113"/>
      <c r="F103" s="113"/>
      <c r="G103" s="113"/>
      <c r="H103" s="113"/>
      <c r="I103" s="113"/>
      <c r="J103" s="114">
        <f>J142</f>
        <v>39.090000000000003</v>
      </c>
      <c r="L103" s="111"/>
    </row>
    <row r="104" spans="2:47" s="1" customFormat="1" ht="21.75" customHeight="1">
      <c r="B104" s="25"/>
      <c r="L104" s="25"/>
    </row>
    <row r="105" spans="2:47" s="1" customFormat="1" ht="6.95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5"/>
    </row>
    <row r="109" spans="2:47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5"/>
    </row>
    <row r="110" spans="2:47" s="1" customFormat="1" ht="24.95" customHeight="1">
      <c r="B110" s="25"/>
      <c r="C110" s="17" t="s">
        <v>195</v>
      </c>
      <c r="L110" s="25"/>
    </row>
    <row r="111" spans="2:47" s="1" customFormat="1" ht="6.95" customHeight="1">
      <c r="B111" s="25"/>
      <c r="L111" s="25"/>
    </row>
    <row r="112" spans="2:47" s="1" customFormat="1" ht="12" customHeight="1">
      <c r="B112" s="25"/>
      <c r="C112" s="22" t="s">
        <v>13</v>
      </c>
      <c r="L112" s="25"/>
    </row>
    <row r="113" spans="2:65" s="1" customFormat="1" ht="26.25" customHeight="1">
      <c r="B113" s="25"/>
      <c r="E113" s="207" t="str">
        <f>E7</f>
        <v>PRVKY DROBNEJ ARCHITEKTÚRY A OSTATNEJ VÝBAVY PRE DOPRAVNÚ A CYKLO INFRAŠTRUKTÚRU PRVKY VÝBAVY</v>
      </c>
      <c r="F113" s="208"/>
      <c r="G113" s="208"/>
      <c r="H113" s="208"/>
      <c r="L113" s="25"/>
    </row>
    <row r="114" spans="2:65" ht="12" customHeight="1">
      <c r="B114" s="16"/>
      <c r="C114" s="22" t="s">
        <v>174</v>
      </c>
      <c r="L114" s="16"/>
    </row>
    <row r="115" spans="2:65" s="1" customFormat="1" ht="16.5" customHeight="1">
      <c r="B115" s="25"/>
      <c r="E115" s="207" t="s">
        <v>175</v>
      </c>
      <c r="F115" s="209"/>
      <c r="G115" s="209"/>
      <c r="H115" s="209"/>
      <c r="L115" s="25"/>
    </row>
    <row r="116" spans="2:65" s="1" customFormat="1" ht="12" customHeight="1">
      <c r="B116" s="25"/>
      <c r="C116" s="22" t="s">
        <v>176</v>
      </c>
      <c r="L116" s="25"/>
    </row>
    <row r="117" spans="2:65" s="1" customFormat="1" ht="16.5" customHeight="1">
      <c r="B117" s="25"/>
      <c r="E117" s="169" t="str">
        <f>E11</f>
        <v>12.26 - TEMATICKÉ DETSKÉ PRVKY - PEXESO, OBRAZ</v>
      </c>
      <c r="F117" s="209"/>
      <c r="G117" s="209"/>
      <c r="H117" s="209"/>
      <c r="L117" s="25"/>
    </row>
    <row r="118" spans="2:65" s="1" customFormat="1" ht="6.95" customHeight="1">
      <c r="B118" s="25"/>
      <c r="L118" s="25"/>
    </row>
    <row r="119" spans="2:65" s="1" customFormat="1" ht="12" customHeight="1">
      <c r="B119" s="25"/>
      <c r="C119" s="22" t="s">
        <v>16</v>
      </c>
      <c r="F119" s="20" t="str">
        <f>F14</f>
        <v xml:space="preserve"> </v>
      </c>
      <c r="I119" s="22" t="s">
        <v>18</v>
      </c>
      <c r="J119" s="48" t="str">
        <f>IF(J14="","",J14)</f>
        <v>9. 11. 2024</v>
      </c>
      <c r="L119" s="25"/>
    </row>
    <row r="120" spans="2:65" s="1" customFormat="1" ht="6.95" customHeight="1">
      <c r="B120" s="25"/>
      <c r="L120" s="25"/>
    </row>
    <row r="121" spans="2:65" s="1" customFormat="1" ht="54.4" customHeight="1">
      <c r="B121" s="25"/>
      <c r="C121" s="22" t="s">
        <v>20</v>
      </c>
      <c r="F121" s="20" t="str">
        <f>E17</f>
        <v>SÚC PSK, Jesenná 14, 080 05 Prešov</v>
      </c>
      <c r="I121" s="22" t="s">
        <v>25</v>
      </c>
      <c r="J121" s="23" t="str">
        <f>E23</f>
        <v>ŠTOFIRA ARCHITEKTI, s.r.o., Strojárska 2206, Snina</v>
      </c>
      <c r="L121" s="25"/>
    </row>
    <row r="122" spans="2:65" s="1" customFormat="1" ht="15.2" customHeight="1">
      <c r="B122" s="25"/>
      <c r="C122" s="22" t="s">
        <v>24</v>
      </c>
      <c r="F122" s="20" t="str">
        <f>IF(E20="","",E20)</f>
        <v xml:space="preserve"> </v>
      </c>
      <c r="I122" s="22" t="s">
        <v>28</v>
      </c>
      <c r="J122" s="23" t="str">
        <f>E26</f>
        <v>Martin Kofira - KM</v>
      </c>
      <c r="L122" s="25"/>
    </row>
    <row r="123" spans="2:65" s="1" customFormat="1" ht="10.35" customHeight="1">
      <c r="B123" s="25"/>
      <c r="L123" s="25"/>
    </row>
    <row r="124" spans="2:65" s="10" customFormat="1" ht="29.25" customHeight="1">
      <c r="B124" s="115"/>
      <c r="C124" s="116" t="s">
        <v>196</v>
      </c>
      <c r="D124" s="117" t="s">
        <v>56</v>
      </c>
      <c r="E124" s="117" t="s">
        <v>52</v>
      </c>
      <c r="F124" s="117" t="s">
        <v>53</v>
      </c>
      <c r="G124" s="117" t="s">
        <v>197</v>
      </c>
      <c r="H124" s="117" t="s">
        <v>198</v>
      </c>
      <c r="I124" s="117" t="s">
        <v>199</v>
      </c>
      <c r="J124" s="118" t="s">
        <v>180</v>
      </c>
      <c r="K124" s="119" t="s">
        <v>200</v>
      </c>
      <c r="L124" s="115"/>
      <c r="M124" s="55" t="s">
        <v>1</v>
      </c>
      <c r="N124" s="56" t="s">
        <v>35</v>
      </c>
      <c r="O124" s="56" t="s">
        <v>201</v>
      </c>
      <c r="P124" s="56" t="s">
        <v>202</v>
      </c>
      <c r="Q124" s="56" t="s">
        <v>203</v>
      </c>
      <c r="R124" s="56" t="s">
        <v>204</v>
      </c>
      <c r="S124" s="56" t="s">
        <v>205</v>
      </c>
      <c r="T124" s="57" t="s">
        <v>206</v>
      </c>
    </row>
    <row r="125" spans="2:65" s="1" customFormat="1" ht="22.9" customHeight="1">
      <c r="B125" s="25"/>
      <c r="C125" s="60" t="s">
        <v>181</v>
      </c>
      <c r="J125" s="120">
        <f>BK125</f>
        <v>2368.2800000000002</v>
      </c>
      <c r="L125" s="25"/>
      <c r="M125" s="58"/>
      <c r="N125" s="49"/>
      <c r="O125" s="49"/>
      <c r="P125" s="121">
        <f>P126</f>
        <v>4.7943180000000005</v>
      </c>
      <c r="Q125" s="49"/>
      <c r="R125" s="121">
        <f>R126</f>
        <v>0.78222448</v>
      </c>
      <c r="S125" s="49"/>
      <c r="T125" s="122">
        <f>T126</f>
        <v>0</v>
      </c>
      <c r="AT125" s="13" t="s">
        <v>70</v>
      </c>
      <c r="AU125" s="13" t="s">
        <v>182</v>
      </c>
      <c r="BK125" s="123">
        <f>BK126</f>
        <v>2368.2800000000002</v>
      </c>
    </row>
    <row r="126" spans="2:65" s="11" customFormat="1" ht="25.9" customHeight="1">
      <c r="B126" s="124"/>
      <c r="D126" s="125" t="s">
        <v>70</v>
      </c>
      <c r="E126" s="126" t="s">
        <v>207</v>
      </c>
      <c r="F126" s="126" t="s">
        <v>208</v>
      </c>
      <c r="J126" s="127">
        <f>BK126</f>
        <v>2368.2800000000002</v>
      </c>
      <c r="L126" s="124"/>
      <c r="M126" s="128"/>
      <c r="P126" s="129">
        <f>P127+P135+P138+P142</f>
        <v>4.7943180000000005</v>
      </c>
      <c r="R126" s="129">
        <f>R127+R135+R138+R142</f>
        <v>0.78222448</v>
      </c>
      <c r="T126" s="130">
        <f>T127+T135+T138+T142</f>
        <v>0</v>
      </c>
      <c r="AR126" s="125" t="s">
        <v>78</v>
      </c>
      <c r="AT126" s="131" t="s">
        <v>70</v>
      </c>
      <c r="AU126" s="131" t="s">
        <v>71</v>
      </c>
      <c r="AY126" s="125" t="s">
        <v>209</v>
      </c>
      <c r="BK126" s="132">
        <f>BK127+BK135+BK138+BK142</f>
        <v>2368.2800000000002</v>
      </c>
    </row>
    <row r="127" spans="2:65" s="11" customFormat="1" ht="22.9" customHeight="1">
      <c r="B127" s="124"/>
      <c r="D127" s="125" t="s">
        <v>70</v>
      </c>
      <c r="E127" s="133" t="s">
        <v>78</v>
      </c>
      <c r="F127" s="133" t="s">
        <v>441</v>
      </c>
      <c r="J127" s="134">
        <f>BK127</f>
        <v>47.23</v>
      </c>
      <c r="L127" s="124"/>
      <c r="M127" s="128"/>
      <c r="P127" s="129">
        <f>SUM(P128:P134)</f>
        <v>1.492194</v>
      </c>
      <c r="R127" s="129">
        <f>SUM(R128:R134)</f>
        <v>0</v>
      </c>
      <c r="T127" s="130">
        <f>SUM(T128:T134)</f>
        <v>0</v>
      </c>
      <c r="AR127" s="125" t="s">
        <v>78</v>
      </c>
      <c r="AT127" s="131" t="s">
        <v>70</v>
      </c>
      <c r="AU127" s="131" t="s">
        <v>78</v>
      </c>
      <c r="AY127" s="125" t="s">
        <v>209</v>
      </c>
      <c r="BK127" s="132">
        <f>SUM(BK128:BK134)</f>
        <v>47.23</v>
      </c>
    </row>
    <row r="128" spans="2:65" s="1" customFormat="1" ht="21.75" customHeight="1">
      <c r="B128" s="135"/>
      <c r="C128" s="136" t="s">
        <v>78</v>
      </c>
      <c r="D128" s="136" t="s">
        <v>212</v>
      </c>
      <c r="E128" s="137" t="s">
        <v>442</v>
      </c>
      <c r="F128" s="138" t="s">
        <v>443</v>
      </c>
      <c r="G128" s="139" t="s">
        <v>227</v>
      </c>
      <c r="H128" s="140">
        <v>0.28799999999999998</v>
      </c>
      <c r="I128" s="141">
        <v>76.959999999999994</v>
      </c>
      <c r="J128" s="141">
        <f t="shared" ref="J128:J134" si="0">ROUND(I128*H128,2)</f>
        <v>22.16</v>
      </c>
      <c r="K128" s="142"/>
      <c r="L128" s="25"/>
      <c r="M128" s="143" t="s">
        <v>1</v>
      </c>
      <c r="N128" s="144" t="s">
        <v>37</v>
      </c>
      <c r="O128" s="145">
        <v>3.85</v>
      </c>
      <c r="P128" s="145">
        <f t="shared" ref="P128:P134" si="1">O128*H128</f>
        <v>1.1088</v>
      </c>
      <c r="Q128" s="145">
        <v>0</v>
      </c>
      <c r="R128" s="145">
        <f t="shared" ref="R128:R134" si="2">Q128*H128</f>
        <v>0</v>
      </c>
      <c r="S128" s="145">
        <v>0</v>
      </c>
      <c r="T128" s="146">
        <f t="shared" ref="T128:T134" si="3">S128*H128</f>
        <v>0</v>
      </c>
      <c r="AR128" s="147" t="s">
        <v>216</v>
      </c>
      <c r="AT128" s="147" t="s">
        <v>212</v>
      </c>
      <c r="AU128" s="147" t="s">
        <v>84</v>
      </c>
      <c r="AY128" s="13" t="s">
        <v>209</v>
      </c>
      <c r="BE128" s="148">
        <f t="shared" ref="BE128:BE134" si="4">IF(N128="základná",J128,0)</f>
        <v>0</v>
      </c>
      <c r="BF128" s="148">
        <f t="shared" ref="BF128:BF134" si="5">IF(N128="znížená",J128,0)</f>
        <v>22.16</v>
      </c>
      <c r="BG128" s="148">
        <f t="shared" ref="BG128:BG134" si="6">IF(N128="zákl. prenesená",J128,0)</f>
        <v>0</v>
      </c>
      <c r="BH128" s="148">
        <f t="shared" ref="BH128:BH134" si="7">IF(N128="zníž. prenesená",J128,0)</f>
        <v>0</v>
      </c>
      <c r="BI128" s="148">
        <f t="shared" ref="BI128:BI134" si="8">IF(N128="nulová",J128,0)</f>
        <v>0</v>
      </c>
      <c r="BJ128" s="13" t="s">
        <v>84</v>
      </c>
      <c r="BK128" s="148">
        <f t="shared" ref="BK128:BK134" si="9">ROUND(I128*H128,2)</f>
        <v>22.16</v>
      </c>
      <c r="BL128" s="13" t="s">
        <v>216</v>
      </c>
      <c r="BM128" s="147" t="s">
        <v>444</v>
      </c>
    </row>
    <row r="129" spans="2:65" s="1" customFormat="1" ht="24.2" customHeight="1">
      <c r="B129" s="135"/>
      <c r="C129" s="136" t="s">
        <v>84</v>
      </c>
      <c r="D129" s="136" t="s">
        <v>212</v>
      </c>
      <c r="E129" s="137" t="s">
        <v>445</v>
      </c>
      <c r="F129" s="138" t="s">
        <v>446</v>
      </c>
      <c r="G129" s="139" t="s">
        <v>227</v>
      </c>
      <c r="H129" s="140">
        <v>8.5999999999999993E-2</v>
      </c>
      <c r="I129" s="141">
        <v>15.4</v>
      </c>
      <c r="J129" s="141">
        <f t="shared" si="0"/>
        <v>1.32</v>
      </c>
      <c r="K129" s="142"/>
      <c r="L129" s="25"/>
      <c r="M129" s="143" t="s">
        <v>1</v>
      </c>
      <c r="N129" s="144" t="s">
        <v>37</v>
      </c>
      <c r="O129" s="145">
        <v>0.77100000000000002</v>
      </c>
      <c r="P129" s="145">
        <f t="shared" si="1"/>
        <v>6.630599999999999E-2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AR129" s="147" t="s">
        <v>216</v>
      </c>
      <c r="AT129" s="147" t="s">
        <v>212</v>
      </c>
      <c r="AU129" s="147" t="s">
        <v>84</v>
      </c>
      <c r="AY129" s="13" t="s">
        <v>209</v>
      </c>
      <c r="BE129" s="148">
        <f t="shared" si="4"/>
        <v>0</v>
      </c>
      <c r="BF129" s="148">
        <f t="shared" si="5"/>
        <v>1.32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3" t="s">
        <v>84</v>
      </c>
      <c r="BK129" s="148">
        <f t="shared" si="9"/>
        <v>1.32</v>
      </c>
      <c r="BL129" s="13" t="s">
        <v>216</v>
      </c>
      <c r="BM129" s="147" t="s">
        <v>447</v>
      </c>
    </row>
    <row r="130" spans="2:65" s="1" customFormat="1" ht="33" customHeight="1">
      <c r="B130" s="135"/>
      <c r="C130" s="136" t="s">
        <v>210</v>
      </c>
      <c r="D130" s="136" t="s">
        <v>212</v>
      </c>
      <c r="E130" s="137" t="s">
        <v>448</v>
      </c>
      <c r="F130" s="138" t="s">
        <v>449</v>
      </c>
      <c r="G130" s="139" t="s">
        <v>227</v>
      </c>
      <c r="H130" s="140">
        <v>0.28799999999999998</v>
      </c>
      <c r="I130" s="141">
        <v>5.04</v>
      </c>
      <c r="J130" s="141">
        <f t="shared" si="0"/>
        <v>1.45</v>
      </c>
      <c r="K130" s="142"/>
      <c r="L130" s="25"/>
      <c r="M130" s="143" t="s">
        <v>1</v>
      </c>
      <c r="N130" s="144" t="s">
        <v>37</v>
      </c>
      <c r="O130" s="145">
        <v>7.0999999999999994E-2</v>
      </c>
      <c r="P130" s="145">
        <f t="shared" si="1"/>
        <v>2.0447999999999997E-2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216</v>
      </c>
      <c r="AT130" s="147" t="s">
        <v>212</v>
      </c>
      <c r="AU130" s="147" t="s">
        <v>84</v>
      </c>
      <c r="AY130" s="13" t="s">
        <v>209</v>
      </c>
      <c r="BE130" s="148">
        <f t="shared" si="4"/>
        <v>0</v>
      </c>
      <c r="BF130" s="148">
        <f t="shared" si="5"/>
        <v>1.45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3" t="s">
        <v>84</v>
      </c>
      <c r="BK130" s="148">
        <f t="shared" si="9"/>
        <v>1.45</v>
      </c>
      <c r="BL130" s="13" t="s">
        <v>216</v>
      </c>
      <c r="BM130" s="147" t="s">
        <v>450</v>
      </c>
    </row>
    <row r="131" spans="2:65" s="1" customFormat="1" ht="37.9" customHeight="1">
      <c r="B131" s="135"/>
      <c r="C131" s="136" t="s">
        <v>216</v>
      </c>
      <c r="D131" s="136" t="s">
        <v>212</v>
      </c>
      <c r="E131" s="137" t="s">
        <v>451</v>
      </c>
      <c r="F131" s="138" t="s">
        <v>452</v>
      </c>
      <c r="G131" s="139" t="s">
        <v>227</v>
      </c>
      <c r="H131" s="140">
        <v>7.7759999999999998</v>
      </c>
      <c r="I131" s="141">
        <v>0.51</v>
      </c>
      <c r="J131" s="141">
        <f t="shared" si="0"/>
        <v>3.97</v>
      </c>
      <c r="K131" s="142"/>
      <c r="L131" s="25"/>
      <c r="M131" s="143" t="s">
        <v>1</v>
      </c>
      <c r="N131" s="144" t="s">
        <v>37</v>
      </c>
      <c r="O131" s="145">
        <v>7.0000000000000001E-3</v>
      </c>
      <c r="P131" s="145">
        <f t="shared" si="1"/>
        <v>5.4432000000000001E-2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R131" s="147" t="s">
        <v>216</v>
      </c>
      <c r="AT131" s="147" t="s">
        <v>212</v>
      </c>
      <c r="AU131" s="147" t="s">
        <v>84</v>
      </c>
      <c r="AY131" s="13" t="s">
        <v>209</v>
      </c>
      <c r="BE131" s="148">
        <f t="shared" si="4"/>
        <v>0</v>
      </c>
      <c r="BF131" s="148">
        <f t="shared" si="5"/>
        <v>3.97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3" t="s">
        <v>84</v>
      </c>
      <c r="BK131" s="148">
        <f t="shared" si="9"/>
        <v>3.97</v>
      </c>
      <c r="BL131" s="13" t="s">
        <v>216</v>
      </c>
      <c r="BM131" s="147" t="s">
        <v>453</v>
      </c>
    </row>
    <row r="132" spans="2:65" s="1" customFormat="1" ht="16.5" customHeight="1">
      <c r="B132" s="135"/>
      <c r="C132" s="136" t="s">
        <v>237</v>
      </c>
      <c r="D132" s="136" t="s">
        <v>212</v>
      </c>
      <c r="E132" s="137" t="s">
        <v>454</v>
      </c>
      <c r="F132" s="138" t="s">
        <v>455</v>
      </c>
      <c r="G132" s="139" t="s">
        <v>227</v>
      </c>
      <c r="H132" s="140">
        <v>0.28799999999999998</v>
      </c>
      <c r="I132" s="141">
        <v>12.66</v>
      </c>
      <c r="J132" s="141">
        <f t="shared" si="0"/>
        <v>3.65</v>
      </c>
      <c r="K132" s="142"/>
      <c r="L132" s="25"/>
      <c r="M132" s="143" t="s">
        <v>1</v>
      </c>
      <c r="N132" s="144" t="s">
        <v>37</v>
      </c>
      <c r="O132" s="145">
        <v>0.83199999999999996</v>
      </c>
      <c r="P132" s="145">
        <f t="shared" si="1"/>
        <v>0.23961599999999997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AR132" s="147" t="s">
        <v>216</v>
      </c>
      <c r="AT132" s="147" t="s">
        <v>212</v>
      </c>
      <c r="AU132" s="147" t="s">
        <v>84</v>
      </c>
      <c r="AY132" s="13" t="s">
        <v>209</v>
      </c>
      <c r="BE132" s="148">
        <f t="shared" si="4"/>
        <v>0</v>
      </c>
      <c r="BF132" s="148">
        <f t="shared" si="5"/>
        <v>3.65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3" t="s">
        <v>84</v>
      </c>
      <c r="BK132" s="148">
        <f t="shared" si="9"/>
        <v>3.65</v>
      </c>
      <c r="BL132" s="13" t="s">
        <v>216</v>
      </c>
      <c r="BM132" s="147" t="s">
        <v>456</v>
      </c>
    </row>
    <row r="133" spans="2:65" s="1" customFormat="1" ht="16.5" customHeight="1">
      <c r="B133" s="135"/>
      <c r="C133" s="136" t="s">
        <v>223</v>
      </c>
      <c r="D133" s="136" t="s">
        <v>212</v>
      </c>
      <c r="E133" s="137" t="s">
        <v>457</v>
      </c>
      <c r="F133" s="138" t="s">
        <v>458</v>
      </c>
      <c r="G133" s="139" t="s">
        <v>227</v>
      </c>
      <c r="H133" s="140">
        <v>0.28799999999999998</v>
      </c>
      <c r="I133" s="141">
        <v>0.87</v>
      </c>
      <c r="J133" s="141">
        <f t="shared" si="0"/>
        <v>0.25</v>
      </c>
      <c r="K133" s="142"/>
      <c r="L133" s="25"/>
      <c r="M133" s="143" t="s">
        <v>1</v>
      </c>
      <c r="N133" s="144" t="s">
        <v>37</v>
      </c>
      <c r="O133" s="145">
        <v>8.9999999999999993E-3</v>
      </c>
      <c r="P133" s="145">
        <f t="shared" si="1"/>
        <v>2.5919999999999997E-3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AR133" s="147" t="s">
        <v>216</v>
      </c>
      <c r="AT133" s="147" t="s">
        <v>212</v>
      </c>
      <c r="AU133" s="147" t="s">
        <v>84</v>
      </c>
      <c r="AY133" s="13" t="s">
        <v>209</v>
      </c>
      <c r="BE133" s="148">
        <f t="shared" si="4"/>
        <v>0</v>
      </c>
      <c r="BF133" s="148">
        <f t="shared" si="5"/>
        <v>0.25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3" t="s">
        <v>84</v>
      </c>
      <c r="BK133" s="148">
        <f t="shared" si="9"/>
        <v>0.25</v>
      </c>
      <c r="BL133" s="13" t="s">
        <v>216</v>
      </c>
      <c r="BM133" s="147" t="s">
        <v>459</v>
      </c>
    </row>
    <row r="134" spans="2:65" s="1" customFormat="1" ht="24.2" customHeight="1">
      <c r="B134" s="135"/>
      <c r="C134" s="136" t="s">
        <v>250</v>
      </c>
      <c r="D134" s="136" t="s">
        <v>212</v>
      </c>
      <c r="E134" s="137" t="s">
        <v>460</v>
      </c>
      <c r="F134" s="138" t="s">
        <v>461</v>
      </c>
      <c r="G134" s="139" t="s">
        <v>240</v>
      </c>
      <c r="H134" s="140">
        <v>0.48099999999999998</v>
      </c>
      <c r="I134" s="141">
        <v>30</v>
      </c>
      <c r="J134" s="141">
        <f t="shared" si="0"/>
        <v>14.43</v>
      </c>
      <c r="K134" s="142"/>
      <c r="L134" s="25"/>
      <c r="M134" s="143" t="s">
        <v>1</v>
      </c>
      <c r="N134" s="144" t="s">
        <v>37</v>
      </c>
      <c r="O134" s="145">
        <v>0</v>
      </c>
      <c r="P134" s="145">
        <f t="shared" si="1"/>
        <v>0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AR134" s="147" t="s">
        <v>216</v>
      </c>
      <c r="AT134" s="147" t="s">
        <v>212</v>
      </c>
      <c r="AU134" s="147" t="s">
        <v>84</v>
      </c>
      <c r="AY134" s="13" t="s">
        <v>209</v>
      </c>
      <c r="BE134" s="148">
        <f t="shared" si="4"/>
        <v>0</v>
      </c>
      <c r="BF134" s="148">
        <f t="shared" si="5"/>
        <v>14.43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3" t="s">
        <v>84</v>
      </c>
      <c r="BK134" s="148">
        <f t="shared" si="9"/>
        <v>14.43</v>
      </c>
      <c r="BL134" s="13" t="s">
        <v>216</v>
      </c>
      <c r="BM134" s="147" t="s">
        <v>462</v>
      </c>
    </row>
    <row r="135" spans="2:65" s="11" customFormat="1" ht="22.9" customHeight="1">
      <c r="B135" s="124"/>
      <c r="D135" s="125" t="s">
        <v>70</v>
      </c>
      <c r="E135" s="133" t="s">
        <v>84</v>
      </c>
      <c r="F135" s="133" t="s">
        <v>466</v>
      </c>
      <c r="J135" s="134">
        <f>BK135</f>
        <v>33.159999999999997</v>
      </c>
      <c r="L135" s="124"/>
      <c r="M135" s="128"/>
      <c r="P135" s="129">
        <f>SUM(P136:P137)</f>
        <v>0.18383999999999998</v>
      </c>
      <c r="R135" s="129">
        <f>SUM(R136:R137)</f>
        <v>0.62792448000000001</v>
      </c>
      <c r="T135" s="130">
        <f>SUM(T136:T137)</f>
        <v>0</v>
      </c>
      <c r="AR135" s="125" t="s">
        <v>78</v>
      </c>
      <c r="AT135" s="131" t="s">
        <v>70</v>
      </c>
      <c r="AU135" s="131" t="s">
        <v>78</v>
      </c>
      <c r="AY135" s="125" t="s">
        <v>209</v>
      </c>
      <c r="BK135" s="132">
        <f>SUM(BK136:BK137)</f>
        <v>33.159999999999997</v>
      </c>
    </row>
    <row r="136" spans="2:65" s="1" customFormat="1" ht="24.2" customHeight="1">
      <c r="B136" s="135"/>
      <c r="C136" s="136" t="s">
        <v>221</v>
      </c>
      <c r="D136" s="136" t="s">
        <v>212</v>
      </c>
      <c r="E136" s="137" t="s">
        <v>467</v>
      </c>
      <c r="F136" s="138" t="s">
        <v>468</v>
      </c>
      <c r="G136" s="139" t="s">
        <v>227</v>
      </c>
      <c r="H136" s="140">
        <v>3.2000000000000001E-2</v>
      </c>
      <c r="I136" s="141">
        <v>59.1</v>
      </c>
      <c r="J136" s="141">
        <f>ROUND(I136*H136,2)</f>
        <v>1.89</v>
      </c>
      <c r="K136" s="142"/>
      <c r="L136" s="25"/>
      <c r="M136" s="143" t="s">
        <v>1</v>
      </c>
      <c r="N136" s="144" t="s">
        <v>37</v>
      </c>
      <c r="O136" s="145">
        <v>1.097</v>
      </c>
      <c r="P136" s="145">
        <f>O136*H136</f>
        <v>3.5104000000000003E-2</v>
      </c>
      <c r="Q136" s="145">
        <v>2.0699999999999998</v>
      </c>
      <c r="R136" s="145">
        <f>Q136*H136</f>
        <v>6.6239999999999993E-2</v>
      </c>
      <c r="S136" s="145">
        <v>0</v>
      </c>
      <c r="T136" s="146">
        <f>S136*H136</f>
        <v>0</v>
      </c>
      <c r="AR136" s="147" t="s">
        <v>216</v>
      </c>
      <c r="AT136" s="147" t="s">
        <v>212</v>
      </c>
      <c r="AU136" s="147" t="s">
        <v>84</v>
      </c>
      <c r="AY136" s="13" t="s">
        <v>209</v>
      </c>
      <c r="BE136" s="148">
        <f>IF(N136="základná",J136,0)</f>
        <v>0</v>
      </c>
      <c r="BF136" s="148">
        <f>IF(N136="znížená",J136,0)</f>
        <v>1.89</v>
      </c>
      <c r="BG136" s="148">
        <f>IF(N136="zákl. prenesená",J136,0)</f>
        <v>0</v>
      </c>
      <c r="BH136" s="148">
        <f>IF(N136="zníž. prenesená",J136,0)</f>
        <v>0</v>
      </c>
      <c r="BI136" s="148">
        <f>IF(N136="nulová",J136,0)</f>
        <v>0</v>
      </c>
      <c r="BJ136" s="13" t="s">
        <v>84</v>
      </c>
      <c r="BK136" s="148">
        <f>ROUND(I136*H136,2)</f>
        <v>1.89</v>
      </c>
      <c r="BL136" s="13" t="s">
        <v>216</v>
      </c>
      <c r="BM136" s="147" t="s">
        <v>469</v>
      </c>
    </row>
    <row r="137" spans="2:65" s="1" customFormat="1" ht="16.5" customHeight="1">
      <c r="B137" s="135"/>
      <c r="C137" s="136" t="s">
        <v>229</v>
      </c>
      <c r="D137" s="136" t="s">
        <v>212</v>
      </c>
      <c r="E137" s="137" t="s">
        <v>470</v>
      </c>
      <c r="F137" s="138" t="s">
        <v>471</v>
      </c>
      <c r="G137" s="139" t="s">
        <v>227</v>
      </c>
      <c r="H137" s="140">
        <v>0.25600000000000001</v>
      </c>
      <c r="I137" s="141">
        <v>122.14</v>
      </c>
      <c r="J137" s="141">
        <f>ROUND(I137*H137,2)</f>
        <v>31.27</v>
      </c>
      <c r="K137" s="142"/>
      <c r="L137" s="25"/>
      <c r="M137" s="143" t="s">
        <v>1</v>
      </c>
      <c r="N137" s="144" t="s">
        <v>37</v>
      </c>
      <c r="O137" s="145">
        <v>0.58099999999999996</v>
      </c>
      <c r="P137" s="145">
        <f>O137*H137</f>
        <v>0.14873599999999998</v>
      </c>
      <c r="Q137" s="145">
        <v>2.19408</v>
      </c>
      <c r="R137" s="145">
        <f>Q137*H137</f>
        <v>0.56168448000000004</v>
      </c>
      <c r="S137" s="145">
        <v>0</v>
      </c>
      <c r="T137" s="146">
        <f>S137*H137</f>
        <v>0</v>
      </c>
      <c r="AR137" s="147" t="s">
        <v>216</v>
      </c>
      <c r="AT137" s="147" t="s">
        <v>212</v>
      </c>
      <c r="AU137" s="147" t="s">
        <v>84</v>
      </c>
      <c r="AY137" s="13" t="s">
        <v>209</v>
      </c>
      <c r="BE137" s="148">
        <f>IF(N137="základná",J137,0)</f>
        <v>0</v>
      </c>
      <c r="BF137" s="148">
        <f>IF(N137="znížená",J137,0)</f>
        <v>31.27</v>
      </c>
      <c r="BG137" s="148">
        <f>IF(N137="zákl. prenesená",J137,0)</f>
        <v>0</v>
      </c>
      <c r="BH137" s="148">
        <f>IF(N137="zníž. prenesená",J137,0)</f>
        <v>0</v>
      </c>
      <c r="BI137" s="148">
        <f>IF(N137="nulová",J137,0)</f>
        <v>0</v>
      </c>
      <c r="BJ137" s="13" t="s">
        <v>84</v>
      </c>
      <c r="BK137" s="148">
        <f>ROUND(I137*H137,2)</f>
        <v>31.27</v>
      </c>
      <c r="BL137" s="13" t="s">
        <v>216</v>
      </c>
      <c r="BM137" s="147" t="s">
        <v>472</v>
      </c>
    </row>
    <row r="138" spans="2:65" s="11" customFormat="1" ht="22.9" customHeight="1">
      <c r="B138" s="124"/>
      <c r="D138" s="125" t="s">
        <v>70</v>
      </c>
      <c r="E138" s="133" t="s">
        <v>229</v>
      </c>
      <c r="F138" s="133" t="s">
        <v>230</v>
      </c>
      <c r="J138" s="134">
        <f>BK138</f>
        <v>2248.8000000000002</v>
      </c>
      <c r="L138" s="124"/>
      <c r="M138" s="128"/>
      <c r="P138" s="129">
        <f>SUM(P139:P141)</f>
        <v>1.5840000000000001</v>
      </c>
      <c r="R138" s="129">
        <f>SUM(R139:R141)</f>
        <v>0.15429999999999999</v>
      </c>
      <c r="T138" s="130">
        <f>SUM(T139:T141)</f>
        <v>0</v>
      </c>
      <c r="AR138" s="125" t="s">
        <v>78</v>
      </c>
      <c r="AT138" s="131" t="s">
        <v>70</v>
      </c>
      <c r="AU138" s="131" t="s">
        <v>78</v>
      </c>
      <c r="AY138" s="125" t="s">
        <v>209</v>
      </c>
      <c r="BK138" s="132">
        <f>SUM(BK139:BK141)</f>
        <v>2248.8000000000002</v>
      </c>
    </row>
    <row r="139" spans="2:65" s="1" customFormat="1" ht="24.2" customHeight="1">
      <c r="B139" s="135"/>
      <c r="C139" s="136" t="s">
        <v>262</v>
      </c>
      <c r="D139" s="136" t="s">
        <v>212</v>
      </c>
      <c r="E139" s="137" t="s">
        <v>564</v>
      </c>
      <c r="F139" s="138" t="s">
        <v>565</v>
      </c>
      <c r="G139" s="139" t="s">
        <v>215</v>
      </c>
      <c r="H139" s="140">
        <v>1</v>
      </c>
      <c r="I139" s="141">
        <v>78.8</v>
      </c>
      <c r="J139" s="141">
        <f>ROUND(I139*H139,2)</f>
        <v>78.8</v>
      </c>
      <c r="K139" s="142"/>
      <c r="L139" s="25"/>
      <c r="M139" s="143" t="s">
        <v>1</v>
      </c>
      <c r="N139" s="144" t="s">
        <v>37</v>
      </c>
      <c r="O139" s="145">
        <v>1.5840000000000001</v>
      </c>
      <c r="P139" s="145">
        <f>O139*H139</f>
        <v>1.5840000000000001</v>
      </c>
      <c r="Q139" s="145">
        <v>1.2999999999999999E-3</v>
      </c>
      <c r="R139" s="145">
        <f>Q139*H139</f>
        <v>1.2999999999999999E-3</v>
      </c>
      <c r="S139" s="145">
        <v>0</v>
      </c>
      <c r="T139" s="146">
        <f>S139*H139</f>
        <v>0</v>
      </c>
      <c r="AR139" s="147" t="s">
        <v>216</v>
      </c>
      <c r="AT139" s="147" t="s">
        <v>212</v>
      </c>
      <c r="AU139" s="147" t="s">
        <v>84</v>
      </c>
      <c r="AY139" s="13" t="s">
        <v>209</v>
      </c>
      <c r="BE139" s="148">
        <f>IF(N139="základná",J139,0)</f>
        <v>0</v>
      </c>
      <c r="BF139" s="148">
        <f>IF(N139="znížená",J139,0)</f>
        <v>78.8</v>
      </c>
      <c r="BG139" s="148">
        <f>IF(N139="zákl. prenesená",J139,0)</f>
        <v>0</v>
      </c>
      <c r="BH139" s="148">
        <f>IF(N139="zníž. prenesená",J139,0)</f>
        <v>0</v>
      </c>
      <c r="BI139" s="148">
        <f>IF(N139="nulová",J139,0)</f>
        <v>0</v>
      </c>
      <c r="BJ139" s="13" t="s">
        <v>84</v>
      </c>
      <c r="BK139" s="148">
        <f>ROUND(I139*H139,2)</f>
        <v>78.8</v>
      </c>
      <c r="BL139" s="13" t="s">
        <v>216</v>
      </c>
      <c r="BM139" s="147" t="s">
        <v>554</v>
      </c>
    </row>
    <row r="140" spans="2:65" s="1" customFormat="1" ht="24.2" customHeight="1">
      <c r="B140" s="135"/>
      <c r="C140" s="149" t="s">
        <v>266</v>
      </c>
      <c r="D140" s="149" t="s">
        <v>218</v>
      </c>
      <c r="E140" s="150" t="s">
        <v>566</v>
      </c>
      <c r="F140" s="151" t="s">
        <v>570</v>
      </c>
      <c r="G140" s="152" t="s">
        <v>215</v>
      </c>
      <c r="H140" s="153">
        <v>1</v>
      </c>
      <c r="I140" s="154">
        <v>2170</v>
      </c>
      <c r="J140" s="154">
        <f>ROUND(I140*H140,2)</f>
        <v>2170</v>
      </c>
      <c r="K140" s="155"/>
      <c r="L140" s="156"/>
      <c r="M140" s="157" t="s">
        <v>1</v>
      </c>
      <c r="N140" s="158" t="s">
        <v>37</v>
      </c>
      <c r="O140" s="145">
        <v>0</v>
      </c>
      <c r="P140" s="145">
        <f>O140*H140</f>
        <v>0</v>
      </c>
      <c r="Q140" s="145">
        <v>0.153</v>
      </c>
      <c r="R140" s="145">
        <f>Q140*H140</f>
        <v>0.153</v>
      </c>
      <c r="S140" s="145">
        <v>0</v>
      </c>
      <c r="T140" s="146">
        <f>S140*H140</f>
        <v>0</v>
      </c>
      <c r="AR140" s="147" t="s">
        <v>221</v>
      </c>
      <c r="AT140" s="147" t="s">
        <v>218</v>
      </c>
      <c r="AU140" s="147" t="s">
        <v>84</v>
      </c>
      <c r="AY140" s="13" t="s">
        <v>209</v>
      </c>
      <c r="BE140" s="148">
        <f>IF(N140="základná",J140,0)</f>
        <v>0</v>
      </c>
      <c r="BF140" s="148">
        <f>IF(N140="znížená",J140,0)</f>
        <v>2170</v>
      </c>
      <c r="BG140" s="148">
        <f>IF(N140="zákl. prenesená",J140,0)</f>
        <v>0</v>
      </c>
      <c r="BH140" s="148">
        <f>IF(N140="zníž. prenesená",J140,0)</f>
        <v>0</v>
      </c>
      <c r="BI140" s="148">
        <f>IF(N140="nulová",J140,0)</f>
        <v>0</v>
      </c>
      <c r="BJ140" s="13" t="s">
        <v>84</v>
      </c>
      <c r="BK140" s="148">
        <f>ROUND(I140*H140,2)</f>
        <v>2170</v>
      </c>
      <c r="BL140" s="13" t="s">
        <v>216</v>
      </c>
      <c r="BM140" s="147" t="s">
        <v>557</v>
      </c>
    </row>
    <row r="141" spans="2:65" s="1" customFormat="1" ht="156">
      <c r="B141" s="25"/>
      <c r="D141" s="159" t="s">
        <v>286</v>
      </c>
      <c r="F141" s="160" t="s">
        <v>571</v>
      </c>
      <c r="L141" s="25"/>
      <c r="M141" s="161"/>
      <c r="T141" s="52"/>
      <c r="AT141" s="13" t="s">
        <v>286</v>
      </c>
      <c r="AU141" s="13" t="s">
        <v>84</v>
      </c>
    </row>
    <row r="142" spans="2:65" s="11" customFormat="1" ht="22.9" customHeight="1">
      <c r="B142" s="124"/>
      <c r="D142" s="125" t="s">
        <v>70</v>
      </c>
      <c r="E142" s="133" t="s">
        <v>235</v>
      </c>
      <c r="F142" s="133" t="s">
        <v>236</v>
      </c>
      <c r="J142" s="134">
        <f>BK142</f>
        <v>39.090000000000003</v>
      </c>
      <c r="L142" s="124"/>
      <c r="M142" s="128"/>
      <c r="P142" s="129">
        <f>P143</f>
        <v>1.534284</v>
      </c>
      <c r="R142" s="129">
        <f>R143</f>
        <v>0</v>
      </c>
      <c r="T142" s="130">
        <f>T143</f>
        <v>0</v>
      </c>
      <c r="AR142" s="125" t="s">
        <v>78</v>
      </c>
      <c r="AT142" s="131" t="s">
        <v>70</v>
      </c>
      <c r="AU142" s="131" t="s">
        <v>78</v>
      </c>
      <c r="AY142" s="125" t="s">
        <v>209</v>
      </c>
      <c r="BK142" s="132">
        <f>BK143</f>
        <v>39.090000000000003</v>
      </c>
    </row>
    <row r="143" spans="2:65" s="1" customFormat="1" ht="33" customHeight="1">
      <c r="B143" s="135"/>
      <c r="C143" s="136" t="s">
        <v>75</v>
      </c>
      <c r="D143" s="136" t="s">
        <v>212</v>
      </c>
      <c r="E143" s="137" t="s">
        <v>480</v>
      </c>
      <c r="F143" s="138" t="s">
        <v>481</v>
      </c>
      <c r="G143" s="139" t="s">
        <v>240</v>
      </c>
      <c r="H143" s="140">
        <v>0.78200000000000003</v>
      </c>
      <c r="I143" s="141">
        <v>49.99</v>
      </c>
      <c r="J143" s="141">
        <f>ROUND(I143*H143,2)</f>
        <v>39.090000000000003</v>
      </c>
      <c r="K143" s="142"/>
      <c r="L143" s="25"/>
      <c r="M143" s="162" t="s">
        <v>1</v>
      </c>
      <c r="N143" s="163" t="s">
        <v>37</v>
      </c>
      <c r="O143" s="164">
        <v>1.962</v>
      </c>
      <c r="P143" s="164">
        <f>O143*H143</f>
        <v>1.534284</v>
      </c>
      <c r="Q143" s="164">
        <v>0</v>
      </c>
      <c r="R143" s="164">
        <f>Q143*H143</f>
        <v>0</v>
      </c>
      <c r="S143" s="164">
        <v>0</v>
      </c>
      <c r="T143" s="165">
        <f>S143*H143</f>
        <v>0</v>
      </c>
      <c r="AR143" s="147" t="s">
        <v>216</v>
      </c>
      <c r="AT143" s="147" t="s">
        <v>212</v>
      </c>
      <c r="AU143" s="147" t="s">
        <v>84</v>
      </c>
      <c r="AY143" s="13" t="s">
        <v>209</v>
      </c>
      <c r="BE143" s="148">
        <f>IF(N143="základná",J143,0)</f>
        <v>0</v>
      </c>
      <c r="BF143" s="148">
        <f>IF(N143="znížená",J143,0)</f>
        <v>39.090000000000003</v>
      </c>
      <c r="BG143" s="148">
        <f>IF(N143="zákl. prenesená",J143,0)</f>
        <v>0</v>
      </c>
      <c r="BH143" s="148">
        <f>IF(N143="zníž. prenesená",J143,0)</f>
        <v>0</v>
      </c>
      <c r="BI143" s="148">
        <f>IF(N143="nulová",J143,0)</f>
        <v>0</v>
      </c>
      <c r="BJ143" s="13" t="s">
        <v>84</v>
      </c>
      <c r="BK143" s="148">
        <f>ROUND(I143*H143,2)</f>
        <v>39.090000000000003</v>
      </c>
      <c r="BL143" s="13" t="s">
        <v>216</v>
      </c>
      <c r="BM143" s="147" t="s">
        <v>482</v>
      </c>
    </row>
    <row r="144" spans="2:65" s="1" customFormat="1" ht="6.95" customHeight="1">
      <c r="B144" s="40"/>
      <c r="C144" s="41"/>
      <c r="D144" s="41"/>
      <c r="E144" s="41"/>
      <c r="F144" s="41"/>
      <c r="G144" s="41"/>
      <c r="H144" s="41"/>
      <c r="I144" s="41"/>
      <c r="J144" s="41"/>
      <c r="K144" s="41"/>
      <c r="L144" s="25"/>
    </row>
  </sheetData>
  <autoFilter ref="C124:K143" xr:uid="{00000000-0009-0000-0000-00001A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B1:BM1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163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173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PRVKY VÝBAVY</v>
      </c>
      <c r="F7" s="208"/>
      <c r="G7" s="208"/>
      <c r="H7" s="208"/>
      <c r="L7" s="16"/>
    </row>
    <row r="8" spans="2:46" ht="12" customHeight="1">
      <c r="B8" s="16"/>
      <c r="D8" s="22" t="s">
        <v>174</v>
      </c>
      <c r="L8" s="16"/>
    </row>
    <row r="9" spans="2:46" s="1" customFormat="1" ht="16.5" customHeight="1">
      <c r="B9" s="25"/>
      <c r="E9" s="207" t="s">
        <v>175</v>
      </c>
      <c r="F9" s="209"/>
      <c r="G9" s="209"/>
      <c r="H9" s="209"/>
      <c r="L9" s="25"/>
    </row>
    <row r="10" spans="2:46" s="1" customFormat="1" ht="12" customHeight="1">
      <c r="B10" s="25"/>
      <c r="D10" s="22" t="s">
        <v>176</v>
      </c>
      <c r="L10" s="25"/>
    </row>
    <row r="11" spans="2:46" s="1" customFormat="1" ht="16.5" customHeight="1">
      <c r="B11" s="25"/>
      <c r="E11" s="169" t="s">
        <v>572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89" t="str">
        <f>'Rekapitulácia stavby'!E14</f>
        <v xml:space="preserve"> </v>
      </c>
      <c r="F20" s="189"/>
      <c r="G20" s="189"/>
      <c r="H20" s="189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92" t="s">
        <v>1</v>
      </c>
      <c r="F29" s="192"/>
      <c r="G29" s="192"/>
      <c r="H29" s="192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ROUND(J125, 2)</f>
        <v>3138.28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ROUND((SUM(BE125:BE143)),  2)</f>
        <v>0</v>
      </c>
      <c r="G35" s="93"/>
      <c r="H35" s="93"/>
      <c r="I35" s="94">
        <v>0.2</v>
      </c>
      <c r="J35" s="92">
        <f>ROUND(((SUM(BE125:BE143))*I35),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ROUND((SUM(BF125:BF143)),  2)</f>
        <v>3138.28</v>
      </c>
      <c r="I36" s="95">
        <v>0.2</v>
      </c>
      <c r="J36" s="82">
        <f>ROUND(((SUM(BF125:BF143))*I36),  2)</f>
        <v>627.66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ROUND((SUM(BG125:BG143)),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ROUND((SUM(BH125:BH143)),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ROUND((SUM(BI125:BI143)),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3765.94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178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PRVKY VÝBAVY</v>
      </c>
      <c r="F85" s="208"/>
      <c r="G85" s="208"/>
      <c r="H85" s="208"/>
      <c r="L85" s="25"/>
    </row>
    <row r="86" spans="2:12" ht="12" customHeight="1">
      <c r="B86" s="16"/>
      <c r="C86" s="22" t="s">
        <v>174</v>
      </c>
      <c r="L86" s="16"/>
    </row>
    <row r="87" spans="2:12" s="1" customFormat="1" ht="16.5" customHeight="1">
      <c r="B87" s="25"/>
      <c r="E87" s="207" t="s">
        <v>175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176</v>
      </c>
      <c r="L88" s="25"/>
    </row>
    <row r="89" spans="2:12" s="1" customFormat="1" ht="16.5" customHeight="1">
      <c r="B89" s="25"/>
      <c r="E89" s="169" t="str">
        <f>E11</f>
        <v>12.27 - TEMATICKÉ DETSKÉ PRVKY - OBRAZ Z KOCIEK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179</v>
      </c>
      <c r="D96" s="96"/>
      <c r="E96" s="96"/>
      <c r="F96" s="96"/>
      <c r="G96" s="96"/>
      <c r="H96" s="96"/>
      <c r="I96" s="96"/>
      <c r="J96" s="105" t="s">
        <v>180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181</v>
      </c>
      <c r="J98" s="62">
        <f>J125</f>
        <v>3138.28</v>
      </c>
      <c r="L98" s="25"/>
      <c r="AU98" s="13" t="s">
        <v>182</v>
      </c>
    </row>
    <row r="99" spans="2:47" s="8" customFormat="1" ht="24.95" customHeight="1">
      <c r="B99" s="107"/>
      <c r="D99" s="108" t="s">
        <v>183</v>
      </c>
      <c r="E99" s="109"/>
      <c r="F99" s="109"/>
      <c r="G99" s="109"/>
      <c r="H99" s="109"/>
      <c r="I99" s="109"/>
      <c r="J99" s="110">
        <f>J126</f>
        <v>3138.28</v>
      </c>
      <c r="L99" s="107"/>
    </row>
    <row r="100" spans="2:47" s="9" customFormat="1" ht="19.899999999999999" customHeight="1">
      <c r="B100" s="111"/>
      <c r="D100" s="112" t="s">
        <v>439</v>
      </c>
      <c r="E100" s="113"/>
      <c r="F100" s="113"/>
      <c r="G100" s="113"/>
      <c r="H100" s="113"/>
      <c r="I100" s="113"/>
      <c r="J100" s="114">
        <f>J127</f>
        <v>47.23</v>
      </c>
      <c r="L100" s="111"/>
    </row>
    <row r="101" spans="2:47" s="9" customFormat="1" ht="19.899999999999999" customHeight="1">
      <c r="B101" s="111"/>
      <c r="D101" s="112" t="s">
        <v>440</v>
      </c>
      <c r="E101" s="113"/>
      <c r="F101" s="113"/>
      <c r="G101" s="113"/>
      <c r="H101" s="113"/>
      <c r="I101" s="113"/>
      <c r="J101" s="114">
        <f>J135</f>
        <v>33.159999999999997</v>
      </c>
      <c r="L101" s="111"/>
    </row>
    <row r="102" spans="2:47" s="9" customFormat="1" ht="19.899999999999999" customHeight="1">
      <c r="B102" s="111"/>
      <c r="D102" s="112" t="s">
        <v>186</v>
      </c>
      <c r="E102" s="113"/>
      <c r="F102" s="113"/>
      <c r="G102" s="113"/>
      <c r="H102" s="113"/>
      <c r="I102" s="113"/>
      <c r="J102" s="114">
        <f>J138</f>
        <v>3018.8</v>
      </c>
      <c r="L102" s="111"/>
    </row>
    <row r="103" spans="2:47" s="9" customFormat="1" ht="19.899999999999999" customHeight="1">
      <c r="B103" s="111"/>
      <c r="D103" s="112" t="s">
        <v>187</v>
      </c>
      <c r="E103" s="113"/>
      <c r="F103" s="113"/>
      <c r="G103" s="113"/>
      <c r="H103" s="113"/>
      <c r="I103" s="113"/>
      <c r="J103" s="114">
        <f>J142</f>
        <v>39.090000000000003</v>
      </c>
      <c r="L103" s="111"/>
    </row>
    <row r="104" spans="2:47" s="1" customFormat="1" ht="21.75" customHeight="1">
      <c r="B104" s="25"/>
      <c r="L104" s="25"/>
    </row>
    <row r="105" spans="2:47" s="1" customFormat="1" ht="6.95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5"/>
    </row>
    <row r="109" spans="2:47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5"/>
    </row>
    <row r="110" spans="2:47" s="1" customFormat="1" ht="24.95" customHeight="1">
      <c r="B110" s="25"/>
      <c r="C110" s="17" t="s">
        <v>195</v>
      </c>
      <c r="L110" s="25"/>
    </row>
    <row r="111" spans="2:47" s="1" customFormat="1" ht="6.95" customHeight="1">
      <c r="B111" s="25"/>
      <c r="L111" s="25"/>
    </row>
    <row r="112" spans="2:47" s="1" customFormat="1" ht="12" customHeight="1">
      <c r="B112" s="25"/>
      <c r="C112" s="22" t="s">
        <v>13</v>
      </c>
      <c r="L112" s="25"/>
    </row>
    <row r="113" spans="2:65" s="1" customFormat="1" ht="26.25" customHeight="1">
      <c r="B113" s="25"/>
      <c r="E113" s="207" t="str">
        <f>E7</f>
        <v>PRVKY DROBNEJ ARCHITEKTÚRY A OSTATNEJ VÝBAVY PRE DOPRAVNÚ A CYKLO INFRAŠTRUKTÚRU PRVKY VÝBAVY</v>
      </c>
      <c r="F113" s="208"/>
      <c r="G113" s="208"/>
      <c r="H113" s="208"/>
      <c r="L113" s="25"/>
    </row>
    <row r="114" spans="2:65" ht="12" customHeight="1">
      <c r="B114" s="16"/>
      <c r="C114" s="22" t="s">
        <v>174</v>
      </c>
      <c r="L114" s="16"/>
    </row>
    <row r="115" spans="2:65" s="1" customFormat="1" ht="16.5" customHeight="1">
      <c r="B115" s="25"/>
      <c r="E115" s="207" t="s">
        <v>175</v>
      </c>
      <c r="F115" s="209"/>
      <c r="G115" s="209"/>
      <c r="H115" s="209"/>
      <c r="L115" s="25"/>
    </row>
    <row r="116" spans="2:65" s="1" customFormat="1" ht="12" customHeight="1">
      <c r="B116" s="25"/>
      <c r="C116" s="22" t="s">
        <v>176</v>
      </c>
      <c r="L116" s="25"/>
    </row>
    <row r="117" spans="2:65" s="1" customFormat="1" ht="16.5" customHeight="1">
      <c r="B117" s="25"/>
      <c r="E117" s="169" t="str">
        <f>E11</f>
        <v>12.27 - TEMATICKÉ DETSKÉ PRVKY - OBRAZ Z KOCIEK</v>
      </c>
      <c r="F117" s="209"/>
      <c r="G117" s="209"/>
      <c r="H117" s="209"/>
      <c r="L117" s="25"/>
    </row>
    <row r="118" spans="2:65" s="1" customFormat="1" ht="6.95" customHeight="1">
      <c r="B118" s="25"/>
      <c r="L118" s="25"/>
    </row>
    <row r="119" spans="2:65" s="1" customFormat="1" ht="12" customHeight="1">
      <c r="B119" s="25"/>
      <c r="C119" s="22" t="s">
        <v>16</v>
      </c>
      <c r="F119" s="20" t="str">
        <f>F14</f>
        <v xml:space="preserve"> </v>
      </c>
      <c r="I119" s="22" t="s">
        <v>18</v>
      </c>
      <c r="J119" s="48" t="str">
        <f>IF(J14="","",J14)</f>
        <v>9. 11. 2024</v>
      </c>
      <c r="L119" s="25"/>
    </row>
    <row r="120" spans="2:65" s="1" customFormat="1" ht="6.95" customHeight="1">
      <c r="B120" s="25"/>
      <c r="L120" s="25"/>
    </row>
    <row r="121" spans="2:65" s="1" customFormat="1" ht="54.4" customHeight="1">
      <c r="B121" s="25"/>
      <c r="C121" s="22" t="s">
        <v>20</v>
      </c>
      <c r="F121" s="20" t="str">
        <f>E17</f>
        <v>SÚC PSK, Jesenná 14, 080 05 Prešov</v>
      </c>
      <c r="I121" s="22" t="s">
        <v>25</v>
      </c>
      <c r="J121" s="23" t="str">
        <f>E23</f>
        <v>ŠTOFIRA ARCHITEKTI, s.r.o., Strojárska 2206, Snina</v>
      </c>
      <c r="L121" s="25"/>
    </row>
    <row r="122" spans="2:65" s="1" customFormat="1" ht="15.2" customHeight="1">
      <c r="B122" s="25"/>
      <c r="C122" s="22" t="s">
        <v>24</v>
      </c>
      <c r="F122" s="20" t="str">
        <f>IF(E20="","",E20)</f>
        <v xml:space="preserve"> </v>
      </c>
      <c r="I122" s="22" t="s">
        <v>28</v>
      </c>
      <c r="J122" s="23" t="str">
        <f>E26</f>
        <v>Martin Kofira - KM</v>
      </c>
      <c r="L122" s="25"/>
    </row>
    <row r="123" spans="2:65" s="1" customFormat="1" ht="10.35" customHeight="1">
      <c r="B123" s="25"/>
      <c r="L123" s="25"/>
    </row>
    <row r="124" spans="2:65" s="10" customFormat="1" ht="29.25" customHeight="1">
      <c r="B124" s="115"/>
      <c r="C124" s="116" t="s">
        <v>196</v>
      </c>
      <c r="D124" s="117" t="s">
        <v>56</v>
      </c>
      <c r="E124" s="117" t="s">
        <v>52</v>
      </c>
      <c r="F124" s="117" t="s">
        <v>53</v>
      </c>
      <c r="G124" s="117" t="s">
        <v>197</v>
      </c>
      <c r="H124" s="117" t="s">
        <v>198</v>
      </c>
      <c r="I124" s="117" t="s">
        <v>199</v>
      </c>
      <c r="J124" s="118" t="s">
        <v>180</v>
      </c>
      <c r="K124" s="119" t="s">
        <v>200</v>
      </c>
      <c r="L124" s="115"/>
      <c r="M124" s="55" t="s">
        <v>1</v>
      </c>
      <c r="N124" s="56" t="s">
        <v>35</v>
      </c>
      <c r="O124" s="56" t="s">
        <v>201</v>
      </c>
      <c r="P124" s="56" t="s">
        <v>202</v>
      </c>
      <c r="Q124" s="56" t="s">
        <v>203</v>
      </c>
      <c r="R124" s="56" t="s">
        <v>204</v>
      </c>
      <c r="S124" s="56" t="s">
        <v>205</v>
      </c>
      <c r="T124" s="57" t="s">
        <v>206</v>
      </c>
    </row>
    <row r="125" spans="2:65" s="1" customFormat="1" ht="22.9" customHeight="1">
      <c r="B125" s="25"/>
      <c r="C125" s="60" t="s">
        <v>181</v>
      </c>
      <c r="J125" s="120">
        <f>BK125</f>
        <v>3138.28</v>
      </c>
      <c r="L125" s="25"/>
      <c r="M125" s="58"/>
      <c r="N125" s="49"/>
      <c r="O125" s="49"/>
      <c r="P125" s="121">
        <f>P126</f>
        <v>4.7943180000000005</v>
      </c>
      <c r="Q125" s="49"/>
      <c r="R125" s="121">
        <f>R126</f>
        <v>0.78222448</v>
      </c>
      <c r="S125" s="49"/>
      <c r="T125" s="122">
        <f>T126</f>
        <v>0</v>
      </c>
      <c r="AT125" s="13" t="s">
        <v>70</v>
      </c>
      <c r="AU125" s="13" t="s">
        <v>182</v>
      </c>
      <c r="BK125" s="123">
        <f>BK126</f>
        <v>3138.28</v>
      </c>
    </row>
    <row r="126" spans="2:65" s="11" customFormat="1" ht="25.9" customHeight="1">
      <c r="B126" s="124"/>
      <c r="D126" s="125" t="s">
        <v>70</v>
      </c>
      <c r="E126" s="126" t="s">
        <v>207</v>
      </c>
      <c r="F126" s="126" t="s">
        <v>208</v>
      </c>
      <c r="J126" s="127">
        <f>BK126</f>
        <v>3138.28</v>
      </c>
      <c r="L126" s="124"/>
      <c r="M126" s="128"/>
      <c r="P126" s="129">
        <f>P127+P135+P138+P142</f>
        <v>4.7943180000000005</v>
      </c>
      <c r="R126" s="129">
        <f>R127+R135+R138+R142</f>
        <v>0.78222448</v>
      </c>
      <c r="T126" s="130">
        <f>T127+T135+T138+T142</f>
        <v>0</v>
      </c>
      <c r="AR126" s="125" t="s">
        <v>78</v>
      </c>
      <c r="AT126" s="131" t="s">
        <v>70</v>
      </c>
      <c r="AU126" s="131" t="s">
        <v>71</v>
      </c>
      <c r="AY126" s="125" t="s">
        <v>209</v>
      </c>
      <c r="BK126" s="132">
        <f>BK127+BK135+BK138+BK142</f>
        <v>3138.28</v>
      </c>
    </row>
    <row r="127" spans="2:65" s="11" customFormat="1" ht="22.9" customHeight="1">
      <c r="B127" s="124"/>
      <c r="D127" s="125" t="s">
        <v>70</v>
      </c>
      <c r="E127" s="133" t="s">
        <v>78</v>
      </c>
      <c r="F127" s="133" t="s">
        <v>441</v>
      </c>
      <c r="J127" s="134">
        <f>BK127</f>
        <v>47.23</v>
      </c>
      <c r="L127" s="124"/>
      <c r="M127" s="128"/>
      <c r="P127" s="129">
        <f>SUM(P128:P134)</f>
        <v>1.492194</v>
      </c>
      <c r="R127" s="129">
        <f>SUM(R128:R134)</f>
        <v>0</v>
      </c>
      <c r="T127" s="130">
        <f>SUM(T128:T134)</f>
        <v>0</v>
      </c>
      <c r="AR127" s="125" t="s">
        <v>78</v>
      </c>
      <c r="AT127" s="131" t="s">
        <v>70</v>
      </c>
      <c r="AU127" s="131" t="s">
        <v>78</v>
      </c>
      <c r="AY127" s="125" t="s">
        <v>209</v>
      </c>
      <c r="BK127" s="132">
        <f>SUM(BK128:BK134)</f>
        <v>47.23</v>
      </c>
    </row>
    <row r="128" spans="2:65" s="1" customFormat="1" ht="21.75" customHeight="1">
      <c r="B128" s="135"/>
      <c r="C128" s="136" t="s">
        <v>78</v>
      </c>
      <c r="D128" s="136" t="s">
        <v>212</v>
      </c>
      <c r="E128" s="137" t="s">
        <v>442</v>
      </c>
      <c r="F128" s="138" t="s">
        <v>443</v>
      </c>
      <c r="G128" s="139" t="s">
        <v>227</v>
      </c>
      <c r="H128" s="140">
        <v>0.28799999999999998</v>
      </c>
      <c r="I128" s="141">
        <v>76.959999999999994</v>
      </c>
      <c r="J128" s="141">
        <f t="shared" ref="J128:J134" si="0">ROUND(I128*H128,2)</f>
        <v>22.16</v>
      </c>
      <c r="K128" s="142"/>
      <c r="L128" s="25"/>
      <c r="M128" s="143" t="s">
        <v>1</v>
      </c>
      <c r="N128" s="144" t="s">
        <v>37</v>
      </c>
      <c r="O128" s="145">
        <v>3.85</v>
      </c>
      <c r="P128" s="145">
        <f t="shared" ref="P128:P134" si="1">O128*H128</f>
        <v>1.1088</v>
      </c>
      <c r="Q128" s="145">
        <v>0</v>
      </c>
      <c r="R128" s="145">
        <f t="shared" ref="R128:R134" si="2">Q128*H128</f>
        <v>0</v>
      </c>
      <c r="S128" s="145">
        <v>0</v>
      </c>
      <c r="T128" s="146">
        <f t="shared" ref="T128:T134" si="3">S128*H128</f>
        <v>0</v>
      </c>
      <c r="AR128" s="147" t="s">
        <v>216</v>
      </c>
      <c r="AT128" s="147" t="s">
        <v>212</v>
      </c>
      <c r="AU128" s="147" t="s">
        <v>84</v>
      </c>
      <c r="AY128" s="13" t="s">
        <v>209</v>
      </c>
      <c r="BE128" s="148">
        <f t="shared" ref="BE128:BE134" si="4">IF(N128="základná",J128,0)</f>
        <v>0</v>
      </c>
      <c r="BF128" s="148">
        <f t="shared" ref="BF128:BF134" si="5">IF(N128="znížená",J128,0)</f>
        <v>22.16</v>
      </c>
      <c r="BG128" s="148">
        <f t="shared" ref="BG128:BG134" si="6">IF(N128="zákl. prenesená",J128,0)</f>
        <v>0</v>
      </c>
      <c r="BH128" s="148">
        <f t="shared" ref="BH128:BH134" si="7">IF(N128="zníž. prenesená",J128,0)</f>
        <v>0</v>
      </c>
      <c r="BI128" s="148">
        <f t="shared" ref="BI128:BI134" si="8">IF(N128="nulová",J128,0)</f>
        <v>0</v>
      </c>
      <c r="BJ128" s="13" t="s">
        <v>84</v>
      </c>
      <c r="BK128" s="148">
        <f t="shared" ref="BK128:BK134" si="9">ROUND(I128*H128,2)</f>
        <v>22.16</v>
      </c>
      <c r="BL128" s="13" t="s">
        <v>216</v>
      </c>
      <c r="BM128" s="147" t="s">
        <v>444</v>
      </c>
    </row>
    <row r="129" spans="2:65" s="1" customFormat="1" ht="24.2" customHeight="1">
      <c r="B129" s="135"/>
      <c r="C129" s="136" t="s">
        <v>84</v>
      </c>
      <c r="D129" s="136" t="s">
        <v>212</v>
      </c>
      <c r="E129" s="137" t="s">
        <v>445</v>
      </c>
      <c r="F129" s="138" t="s">
        <v>446</v>
      </c>
      <c r="G129" s="139" t="s">
        <v>227</v>
      </c>
      <c r="H129" s="140">
        <v>8.5999999999999993E-2</v>
      </c>
      <c r="I129" s="141">
        <v>15.4</v>
      </c>
      <c r="J129" s="141">
        <f t="shared" si="0"/>
        <v>1.32</v>
      </c>
      <c r="K129" s="142"/>
      <c r="L129" s="25"/>
      <c r="M129" s="143" t="s">
        <v>1</v>
      </c>
      <c r="N129" s="144" t="s">
        <v>37</v>
      </c>
      <c r="O129" s="145">
        <v>0.77100000000000002</v>
      </c>
      <c r="P129" s="145">
        <f t="shared" si="1"/>
        <v>6.630599999999999E-2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AR129" s="147" t="s">
        <v>216</v>
      </c>
      <c r="AT129" s="147" t="s">
        <v>212</v>
      </c>
      <c r="AU129" s="147" t="s">
        <v>84</v>
      </c>
      <c r="AY129" s="13" t="s">
        <v>209</v>
      </c>
      <c r="BE129" s="148">
        <f t="shared" si="4"/>
        <v>0</v>
      </c>
      <c r="BF129" s="148">
        <f t="shared" si="5"/>
        <v>1.32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3" t="s">
        <v>84</v>
      </c>
      <c r="BK129" s="148">
        <f t="shared" si="9"/>
        <v>1.32</v>
      </c>
      <c r="BL129" s="13" t="s">
        <v>216</v>
      </c>
      <c r="BM129" s="147" t="s">
        <v>447</v>
      </c>
    </row>
    <row r="130" spans="2:65" s="1" customFormat="1" ht="33" customHeight="1">
      <c r="B130" s="135"/>
      <c r="C130" s="136" t="s">
        <v>210</v>
      </c>
      <c r="D130" s="136" t="s">
        <v>212</v>
      </c>
      <c r="E130" s="137" t="s">
        <v>448</v>
      </c>
      <c r="F130" s="138" t="s">
        <v>449</v>
      </c>
      <c r="G130" s="139" t="s">
        <v>227</v>
      </c>
      <c r="H130" s="140">
        <v>0.28799999999999998</v>
      </c>
      <c r="I130" s="141">
        <v>5.04</v>
      </c>
      <c r="J130" s="141">
        <f t="shared" si="0"/>
        <v>1.45</v>
      </c>
      <c r="K130" s="142"/>
      <c r="L130" s="25"/>
      <c r="M130" s="143" t="s">
        <v>1</v>
      </c>
      <c r="N130" s="144" t="s">
        <v>37</v>
      </c>
      <c r="O130" s="145">
        <v>7.0999999999999994E-2</v>
      </c>
      <c r="P130" s="145">
        <f t="shared" si="1"/>
        <v>2.0447999999999997E-2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216</v>
      </c>
      <c r="AT130" s="147" t="s">
        <v>212</v>
      </c>
      <c r="AU130" s="147" t="s">
        <v>84</v>
      </c>
      <c r="AY130" s="13" t="s">
        <v>209</v>
      </c>
      <c r="BE130" s="148">
        <f t="shared" si="4"/>
        <v>0</v>
      </c>
      <c r="BF130" s="148">
        <f t="shared" si="5"/>
        <v>1.45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3" t="s">
        <v>84</v>
      </c>
      <c r="BK130" s="148">
        <f t="shared" si="9"/>
        <v>1.45</v>
      </c>
      <c r="BL130" s="13" t="s">
        <v>216</v>
      </c>
      <c r="BM130" s="147" t="s">
        <v>450</v>
      </c>
    </row>
    <row r="131" spans="2:65" s="1" customFormat="1" ht="37.9" customHeight="1">
      <c r="B131" s="135"/>
      <c r="C131" s="136" t="s">
        <v>216</v>
      </c>
      <c r="D131" s="136" t="s">
        <v>212</v>
      </c>
      <c r="E131" s="137" t="s">
        <v>451</v>
      </c>
      <c r="F131" s="138" t="s">
        <v>452</v>
      </c>
      <c r="G131" s="139" t="s">
        <v>227</v>
      </c>
      <c r="H131" s="140">
        <v>7.7759999999999998</v>
      </c>
      <c r="I131" s="141">
        <v>0.51</v>
      </c>
      <c r="J131" s="141">
        <f t="shared" si="0"/>
        <v>3.97</v>
      </c>
      <c r="K131" s="142"/>
      <c r="L131" s="25"/>
      <c r="M131" s="143" t="s">
        <v>1</v>
      </c>
      <c r="N131" s="144" t="s">
        <v>37</v>
      </c>
      <c r="O131" s="145">
        <v>7.0000000000000001E-3</v>
      </c>
      <c r="P131" s="145">
        <f t="shared" si="1"/>
        <v>5.4432000000000001E-2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R131" s="147" t="s">
        <v>216</v>
      </c>
      <c r="AT131" s="147" t="s">
        <v>212</v>
      </c>
      <c r="AU131" s="147" t="s">
        <v>84</v>
      </c>
      <c r="AY131" s="13" t="s">
        <v>209</v>
      </c>
      <c r="BE131" s="148">
        <f t="shared" si="4"/>
        <v>0</v>
      </c>
      <c r="BF131" s="148">
        <f t="shared" si="5"/>
        <v>3.97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3" t="s">
        <v>84</v>
      </c>
      <c r="BK131" s="148">
        <f t="shared" si="9"/>
        <v>3.97</v>
      </c>
      <c r="BL131" s="13" t="s">
        <v>216</v>
      </c>
      <c r="BM131" s="147" t="s">
        <v>453</v>
      </c>
    </row>
    <row r="132" spans="2:65" s="1" customFormat="1" ht="16.5" customHeight="1">
      <c r="B132" s="135"/>
      <c r="C132" s="136" t="s">
        <v>237</v>
      </c>
      <c r="D132" s="136" t="s">
        <v>212</v>
      </c>
      <c r="E132" s="137" t="s">
        <v>454</v>
      </c>
      <c r="F132" s="138" t="s">
        <v>455</v>
      </c>
      <c r="G132" s="139" t="s">
        <v>227</v>
      </c>
      <c r="H132" s="140">
        <v>0.28799999999999998</v>
      </c>
      <c r="I132" s="141">
        <v>12.66</v>
      </c>
      <c r="J132" s="141">
        <f t="shared" si="0"/>
        <v>3.65</v>
      </c>
      <c r="K132" s="142"/>
      <c r="L132" s="25"/>
      <c r="M132" s="143" t="s">
        <v>1</v>
      </c>
      <c r="N132" s="144" t="s">
        <v>37</v>
      </c>
      <c r="O132" s="145">
        <v>0.83199999999999996</v>
      </c>
      <c r="P132" s="145">
        <f t="shared" si="1"/>
        <v>0.23961599999999997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AR132" s="147" t="s">
        <v>216</v>
      </c>
      <c r="AT132" s="147" t="s">
        <v>212</v>
      </c>
      <c r="AU132" s="147" t="s">
        <v>84</v>
      </c>
      <c r="AY132" s="13" t="s">
        <v>209</v>
      </c>
      <c r="BE132" s="148">
        <f t="shared" si="4"/>
        <v>0</v>
      </c>
      <c r="BF132" s="148">
        <f t="shared" si="5"/>
        <v>3.65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3" t="s">
        <v>84</v>
      </c>
      <c r="BK132" s="148">
        <f t="shared" si="9"/>
        <v>3.65</v>
      </c>
      <c r="BL132" s="13" t="s">
        <v>216</v>
      </c>
      <c r="BM132" s="147" t="s">
        <v>456</v>
      </c>
    </row>
    <row r="133" spans="2:65" s="1" customFormat="1" ht="16.5" customHeight="1">
      <c r="B133" s="135"/>
      <c r="C133" s="136" t="s">
        <v>223</v>
      </c>
      <c r="D133" s="136" t="s">
        <v>212</v>
      </c>
      <c r="E133" s="137" t="s">
        <v>457</v>
      </c>
      <c r="F133" s="138" t="s">
        <v>458</v>
      </c>
      <c r="G133" s="139" t="s">
        <v>227</v>
      </c>
      <c r="H133" s="140">
        <v>0.28799999999999998</v>
      </c>
      <c r="I133" s="141">
        <v>0.87</v>
      </c>
      <c r="J133" s="141">
        <f t="shared" si="0"/>
        <v>0.25</v>
      </c>
      <c r="K133" s="142"/>
      <c r="L133" s="25"/>
      <c r="M133" s="143" t="s">
        <v>1</v>
      </c>
      <c r="N133" s="144" t="s">
        <v>37</v>
      </c>
      <c r="O133" s="145">
        <v>8.9999999999999993E-3</v>
      </c>
      <c r="P133" s="145">
        <f t="shared" si="1"/>
        <v>2.5919999999999997E-3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AR133" s="147" t="s">
        <v>216</v>
      </c>
      <c r="AT133" s="147" t="s">
        <v>212</v>
      </c>
      <c r="AU133" s="147" t="s">
        <v>84</v>
      </c>
      <c r="AY133" s="13" t="s">
        <v>209</v>
      </c>
      <c r="BE133" s="148">
        <f t="shared" si="4"/>
        <v>0</v>
      </c>
      <c r="BF133" s="148">
        <f t="shared" si="5"/>
        <v>0.25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3" t="s">
        <v>84</v>
      </c>
      <c r="BK133" s="148">
        <f t="shared" si="9"/>
        <v>0.25</v>
      </c>
      <c r="BL133" s="13" t="s">
        <v>216</v>
      </c>
      <c r="BM133" s="147" t="s">
        <v>459</v>
      </c>
    </row>
    <row r="134" spans="2:65" s="1" customFormat="1" ht="24.2" customHeight="1">
      <c r="B134" s="135"/>
      <c r="C134" s="136" t="s">
        <v>250</v>
      </c>
      <c r="D134" s="136" t="s">
        <v>212</v>
      </c>
      <c r="E134" s="137" t="s">
        <v>460</v>
      </c>
      <c r="F134" s="138" t="s">
        <v>461</v>
      </c>
      <c r="G134" s="139" t="s">
        <v>240</v>
      </c>
      <c r="H134" s="140">
        <v>0.48099999999999998</v>
      </c>
      <c r="I134" s="141">
        <v>30</v>
      </c>
      <c r="J134" s="141">
        <f t="shared" si="0"/>
        <v>14.43</v>
      </c>
      <c r="K134" s="142"/>
      <c r="L134" s="25"/>
      <c r="M134" s="143" t="s">
        <v>1</v>
      </c>
      <c r="N134" s="144" t="s">
        <v>37</v>
      </c>
      <c r="O134" s="145">
        <v>0</v>
      </c>
      <c r="P134" s="145">
        <f t="shared" si="1"/>
        <v>0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AR134" s="147" t="s">
        <v>216</v>
      </c>
      <c r="AT134" s="147" t="s">
        <v>212</v>
      </c>
      <c r="AU134" s="147" t="s">
        <v>84</v>
      </c>
      <c r="AY134" s="13" t="s">
        <v>209</v>
      </c>
      <c r="BE134" s="148">
        <f t="shared" si="4"/>
        <v>0</v>
      </c>
      <c r="BF134" s="148">
        <f t="shared" si="5"/>
        <v>14.43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3" t="s">
        <v>84</v>
      </c>
      <c r="BK134" s="148">
        <f t="shared" si="9"/>
        <v>14.43</v>
      </c>
      <c r="BL134" s="13" t="s">
        <v>216</v>
      </c>
      <c r="BM134" s="147" t="s">
        <v>462</v>
      </c>
    </row>
    <row r="135" spans="2:65" s="11" customFormat="1" ht="22.9" customHeight="1">
      <c r="B135" s="124"/>
      <c r="D135" s="125" t="s">
        <v>70</v>
      </c>
      <c r="E135" s="133" t="s">
        <v>84</v>
      </c>
      <c r="F135" s="133" t="s">
        <v>466</v>
      </c>
      <c r="J135" s="134">
        <f>BK135</f>
        <v>33.159999999999997</v>
      </c>
      <c r="L135" s="124"/>
      <c r="M135" s="128"/>
      <c r="P135" s="129">
        <f>SUM(P136:P137)</f>
        <v>0.18383999999999998</v>
      </c>
      <c r="R135" s="129">
        <f>SUM(R136:R137)</f>
        <v>0.62792448000000001</v>
      </c>
      <c r="T135" s="130">
        <f>SUM(T136:T137)</f>
        <v>0</v>
      </c>
      <c r="AR135" s="125" t="s">
        <v>78</v>
      </c>
      <c r="AT135" s="131" t="s">
        <v>70</v>
      </c>
      <c r="AU135" s="131" t="s">
        <v>78</v>
      </c>
      <c r="AY135" s="125" t="s">
        <v>209</v>
      </c>
      <c r="BK135" s="132">
        <f>SUM(BK136:BK137)</f>
        <v>33.159999999999997</v>
      </c>
    </row>
    <row r="136" spans="2:65" s="1" customFormat="1" ht="24.2" customHeight="1">
      <c r="B136" s="135"/>
      <c r="C136" s="136" t="s">
        <v>221</v>
      </c>
      <c r="D136" s="136" t="s">
        <v>212</v>
      </c>
      <c r="E136" s="137" t="s">
        <v>467</v>
      </c>
      <c r="F136" s="138" t="s">
        <v>468</v>
      </c>
      <c r="G136" s="139" t="s">
        <v>227</v>
      </c>
      <c r="H136" s="140">
        <v>3.2000000000000001E-2</v>
      </c>
      <c r="I136" s="141">
        <v>59.1</v>
      </c>
      <c r="J136" s="141">
        <f>ROUND(I136*H136,2)</f>
        <v>1.89</v>
      </c>
      <c r="K136" s="142"/>
      <c r="L136" s="25"/>
      <c r="M136" s="143" t="s">
        <v>1</v>
      </c>
      <c r="N136" s="144" t="s">
        <v>37</v>
      </c>
      <c r="O136" s="145">
        <v>1.097</v>
      </c>
      <c r="P136" s="145">
        <f>O136*H136</f>
        <v>3.5104000000000003E-2</v>
      </c>
      <c r="Q136" s="145">
        <v>2.0699999999999998</v>
      </c>
      <c r="R136" s="145">
        <f>Q136*H136</f>
        <v>6.6239999999999993E-2</v>
      </c>
      <c r="S136" s="145">
        <v>0</v>
      </c>
      <c r="T136" s="146">
        <f>S136*H136</f>
        <v>0</v>
      </c>
      <c r="AR136" s="147" t="s">
        <v>216</v>
      </c>
      <c r="AT136" s="147" t="s">
        <v>212</v>
      </c>
      <c r="AU136" s="147" t="s">
        <v>84</v>
      </c>
      <c r="AY136" s="13" t="s">
        <v>209</v>
      </c>
      <c r="BE136" s="148">
        <f>IF(N136="základná",J136,0)</f>
        <v>0</v>
      </c>
      <c r="BF136" s="148">
        <f>IF(N136="znížená",J136,0)</f>
        <v>1.89</v>
      </c>
      <c r="BG136" s="148">
        <f>IF(N136="zákl. prenesená",J136,0)</f>
        <v>0</v>
      </c>
      <c r="BH136" s="148">
        <f>IF(N136="zníž. prenesená",J136,0)</f>
        <v>0</v>
      </c>
      <c r="BI136" s="148">
        <f>IF(N136="nulová",J136,0)</f>
        <v>0</v>
      </c>
      <c r="BJ136" s="13" t="s">
        <v>84</v>
      </c>
      <c r="BK136" s="148">
        <f>ROUND(I136*H136,2)</f>
        <v>1.89</v>
      </c>
      <c r="BL136" s="13" t="s">
        <v>216</v>
      </c>
      <c r="BM136" s="147" t="s">
        <v>469</v>
      </c>
    </row>
    <row r="137" spans="2:65" s="1" customFormat="1" ht="16.5" customHeight="1">
      <c r="B137" s="135"/>
      <c r="C137" s="136" t="s">
        <v>229</v>
      </c>
      <c r="D137" s="136" t="s">
        <v>212</v>
      </c>
      <c r="E137" s="137" t="s">
        <v>470</v>
      </c>
      <c r="F137" s="138" t="s">
        <v>471</v>
      </c>
      <c r="G137" s="139" t="s">
        <v>227</v>
      </c>
      <c r="H137" s="140">
        <v>0.25600000000000001</v>
      </c>
      <c r="I137" s="141">
        <v>122.14</v>
      </c>
      <c r="J137" s="141">
        <f>ROUND(I137*H137,2)</f>
        <v>31.27</v>
      </c>
      <c r="K137" s="142"/>
      <c r="L137" s="25"/>
      <c r="M137" s="143" t="s">
        <v>1</v>
      </c>
      <c r="N137" s="144" t="s">
        <v>37</v>
      </c>
      <c r="O137" s="145">
        <v>0.58099999999999996</v>
      </c>
      <c r="P137" s="145">
        <f>O137*H137</f>
        <v>0.14873599999999998</v>
      </c>
      <c r="Q137" s="145">
        <v>2.19408</v>
      </c>
      <c r="R137" s="145">
        <f>Q137*H137</f>
        <v>0.56168448000000004</v>
      </c>
      <c r="S137" s="145">
        <v>0</v>
      </c>
      <c r="T137" s="146">
        <f>S137*H137</f>
        <v>0</v>
      </c>
      <c r="AR137" s="147" t="s">
        <v>216</v>
      </c>
      <c r="AT137" s="147" t="s">
        <v>212</v>
      </c>
      <c r="AU137" s="147" t="s">
        <v>84</v>
      </c>
      <c r="AY137" s="13" t="s">
        <v>209</v>
      </c>
      <c r="BE137" s="148">
        <f>IF(N137="základná",J137,0)</f>
        <v>0</v>
      </c>
      <c r="BF137" s="148">
        <f>IF(N137="znížená",J137,0)</f>
        <v>31.27</v>
      </c>
      <c r="BG137" s="148">
        <f>IF(N137="zákl. prenesená",J137,0)</f>
        <v>0</v>
      </c>
      <c r="BH137" s="148">
        <f>IF(N137="zníž. prenesená",J137,0)</f>
        <v>0</v>
      </c>
      <c r="BI137" s="148">
        <f>IF(N137="nulová",J137,0)</f>
        <v>0</v>
      </c>
      <c r="BJ137" s="13" t="s">
        <v>84</v>
      </c>
      <c r="BK137" s="148">
        <f>ROUND(I137*H137,2)</f>
        <v>31.27</v>
      </c>
      <c r="BL137" s="13" t="s">
        <v>216</v>
      </c>
      <c r="BM137" s="147" t="s">
        <v>472</v>
      </c>
    </row>
    <row r="138" spans="2:65" s="11" customFormat="1" ht="22.9" customHeight="1">
      <c r="B138" s="124"/>
      <c r="D138" s="125" t="s">
        <v>70</v>
      </c>
      <c r="E138" s="133" t="s">
        <v>229</v>
      </c>
      <c r="F138" s="133" t="s">
        <v>230</v>
      </c>
      <c r="J138" s="134">
        <f>BK138</f>
        <v>3018.8</v>
      </c>
      <c r="L138" s="124"/>
      <c r="M138" s="128"/>
      <c r="P138" s="129">
        <f>SUM(P139:P141)</f>
        <v>1.5840000000000001</v>
      </c>
      <c r="R138" s="129">
        <f>SUM(R139:R141)</f>
        <v>0.15429999999999999</v>
      </c>
      <c r="T138" s="130">
        <f>SUM(T139:T141)</f>
        <v>0</v>
      </c>
      <c r="AR138" s="125" t="s">
        <v>78</v>
      </c>
      <c r="AT138" s="131" t="s">
        <v>70</v>
      </c>
      <c r="AU138" s="131" t="s">
        <v>78</v>
      </c>
      <c r="AY138" s="125" t="s">
        <v>209</v>
      </c>
      <c r="BK138" s="132">
        <f>SUM(BK139:BK141)</f>
        <v>3018.8</v>
      </c>
    </row>
    <row r="139" spans="2:65" s="1" customFormat="1" ht="24.2" customHeight="1">
      <c r="B139" s="135"/>
      <c r="C139" s="136" t="s">
        <v>262</v>
      </c>
      <c r="D139" s="136" t="s">
        <v>212</v>
      </c>
      <c r="E139" s="137" t="s">
        <v>564</v>
      </c>
      <c r="F139" s="138" t="s">
        <v>565</v>
      </c>
      <c r="G139" s="139" t="s">
        <v>215</v>
      </c>
      <c r="H139" s="140">
        <v>1</v>
      </c>
      <c r="I139" s="141">
        <v>78.8</v>
      </c>
      <c r="J139" s="141">
        <f>ROUND(I139*H139,2)</f>
        <v>78.8</v>
      </c>
      <c r="K139" s="142"/>
      <c r="L139" s="25"/>
      <c r="M139" s="143" t="s">
        <v>1</v>
      </c>
      <c r="N139" s="144" t="s">
        <v>37</v>
      </c>
      <c r="O139" s="145">
        <v>1.5840000000000001</v>
      </c>
      <c r="P139" s="145">
        <f>O139*H139</f>
        <v>1.5840000000000001</v>
      </c>
      <c r="Q139" s="145">
        <v>1.2999999999999999E-3</v>
      </c>
      <c r="R139" s="145">
        <f>Q139*H139</f>
        <v>1.2999999999999999E-3</v>
      </c>
      <c r="S139" s="145">
        <v>0</v>
      </c>
      <c r="T139" s="146">
        <f>S139*H139</f>
        <v>0</v>
      </c>
      <c r="AR139" s="147" t="s">
        <v>216</v>
      </c>
      <c r="AT139" s="147" t="s">
        <v>212</v>
      </c>
      <c r="AU139" s="147" t="s">
        <v>84</v>
      </c>
      <c r="AY139" s="13" t="s">
        <v>209</v>
      </c>
      <c r="BE139" s="148">
        <f>IF(N139="základná",J139,0)</f>
        <v>0</v>
      </c>
      <c r="BF139" s="148">
        <f>IF(N139="znížená",J139,0)</f>
        <v>78.8</v>
      </c>
      <c r="BG139" s="148">
        <f>IF(N139="zákl. prenesená",J139,0)</f>
        <v>0</v>
      </c>
      <c r="BH139" s="148">
        <f>IF(N139="zníž. prenesená",J139,0)</f>
        <v>0</v>
      </c>
      <c r="BI139" s="148">
        <f>IF(N139="nulová",J139,0)</f>
        <v>0</v>
      </c>
      <c r="BJ139" s="13" t="s">
        <v>84</v>
      </c>
      <c r="BK139" s="148">
        <f>ROUND(I139*H139,2)</f>
        <v>78.8</v>
      </c>
      <c r="BL139" s="13" t="s">
        <v>216</v>
      </c>
      <c r="BM139" s="147" t="s">
        <v>554</v>
      </c>
    </row>
    <row r="140" spans="2:65" s="1" customFormat="1" ht="24.2" customHeight="1">
      <c r="B140" s="135"/>
      <c r="C140" s="149" t="s">
        <v>266</v>
      </c>
      <c r="D140" s="149" t="s">
        <v>218</v>
      </c>
      <c r="E140" s="150" t="s">
        <v>566</v>
      </c>
      <c r="F140" s="151" t="s">
        <v>573</v>
      </c>
      <c r="G140" s="152" t="s">
        <v>215</v>
      </c>
      <c r="H140" s="153">
        <v>1</v>
      </c>
      <c r="I140" s="154">
        <v>2940</v>
      </c>
      <c r="J140" s="154">
        <f>ROUND(I140*H140,2)</f>
        <v>2940</v>
      </c>
      <c r="K140" s="155"/>
      <c r="L140" s="156"/>
      <c r="M140" s="157" t="s">
        <v>1</v>
      </c>
      <c r="N140" s="158" t="s">
        <v>37</v>
      </c>
      <c r="O140" s="145">
        <v>0</v>
      </c>
      <c r="P140" s="145">
        <f>O140*H140</f>
        <v>0</v>
      </c>
      <c r="Q140" s="145">
        <v>0.153</v>
      </c>
      <c r="R140" s="145">
        <f>Q140*H140</f>
        <v>0.153</v>
      </c>
      <c r="S140" s="145">
        <v>0</v>
      </c>
      <c r="T140" s="146">
        <f>S140*H140</f>
        <v>0</v>
      </c>
      <c r="AR140" s="147" t="s">
        <v>221</v>
      </c>
      <c r="AT140" s="147" t="s">
        <v>218</v>
      </c>
      <c r="AU140" s="147" t="s">
        <v>84</v>
      </c>
      <c r="AY140" s="13" t="s">
        <v>209</v>
      </c>
      <c r="BE140" s="148">
        <f>IF(N140="základná",J140,0)</f>
        <v>0</v>
      </c>
      <c r="BF140" s="148">
        <f>IF(N140="znížená",J140,0)</f>
        <v>2940</v>
      </c>
      <c r="BG140" s="148">
        <f>IF(N140="zákl. prenesená",J140,0)</f>
        <v>0</v>
      </c>
      <c r="BH140" s="148">
        <f>IF(N140="zníž. prenesená",J140,0)</f>
        <v>0</v>
      </c>
      <c r="BI140" s="148">
        <f>IF(N140="nulová",J140,0)</f>
        <v>0</v>
      </c>
      <c r="BJ140" s="13" t="s">
        <v>84</v>
      </c>
      <c r="BK140" s="148">
        <f>ROUND(I140*H140,2)</f>
        <v>2940</v>
      </c>
      <c r="BL140" s="13" t="s">
        <v>216</v>
      </c>
      <c r="BM140" s="147" t="s">
        <v>557</v>
      </c>
    </row>
    <row r="141" spans="2:65" s="1" customFormat="1" ht="146.25">
      <c r="B141" s="25"/>
      <c r="D141" s="159" t="s">
        <v>286</v>
      </c>
      <c r="F141" s="160" t="s">
        <v>574</v>
      </c>
      <c r="L141" s="25"/>
      <c r="M141" s="161"/>
      <c r="T141" s="52"/>
      <c r="AT141" s="13" t="s">
        <v>286</v>
      </c>
      <c r="AU141" s="13" t="s">
        <v>84</v>
      </c>
    </row>
    <row r="142" spans="2:65" s="11" customFormat="1" ht="22.9" customHeight="1">
      <c r="B142" s="124"/>
      <c r="D142" s="125" t="s">
        <v>70</v>
      </c>
      <c r="E142" s="133" t="s">
        <v>235</v>
      </c>
      <c r="F142" s="133" t="s">
        <v>236</v>
      </c>
      <c r="J142" s="134">
        <f>BK142</f>
        <v>39.090000000000003</v>
      </c>
      <c r="L142" s="124"/>
      <c r="M142" s="128"/>
      <c r="P142" s="129">
        <f>P143</f>
        <v>1.534284</v>
      </c>
      <c r="R142" s="129">
        <f>R143</f>
        <v>0</v>
      </c>
      <c r="T142" s="130">
        <f>T143</f>
        <v>0</v>
      </c>
      <c r="AR142" s="125" t="s">
        <v>78</v>
      </c>
      <c r="AT142" s="131" t="s">
        <v>70</v>
      </c>
      <c r="AU142" s="131" t="s">
        <v>78</v>
      </c>
      <c r="AY142" s="125" t="s">
        <v>209</v>
      </c>
      <c r="BK142" s="132">
        <f>BK143</f>
        <v>39.090000000000003</v>
      </c>
    </row>
    <row r="143" spans="2:65" s="1" customFormat="1" ht="33" customHeight="1">
      <c r="B143" s="135"/>
      <c r="C143" s="136" t="s">
        <v>75</v>
      </c>
      <c r="D143" s="136" t="s">
        <v>212</v>
      </c>
      <c r="E143" s="137" t="s">
        <v>480</v>
      </c>
      <c r="F143" s="138" t="s">
        <v>481</v>
      </c>
      <c r="G143" s="139" t="s">
        <v>240</v>
      </c>
      <c r="H143" s="140">
        <v>0.78200000000000003</v>
      </c>
      <c r="I143" s="141">
        <v>49.99</v>
      </c>
      <c r="J143" s="141">
        <f>ROUND(I143*H143,2)</f>
        <v>39.090000000000003</v>
      </c>
      <c r="K143" s="142"/>
      <c r="L143" s="25"/>
      <c r="M143" s="162" t="s">
        <v>1</v>
      </c>
      <c r="N143" s="163" t="s">
        <v>37</v>
      </c>
      <c r="O143" s="164">
        <v>1.962</v>
      </c>
      <c r="P143" s="164">
        <f>O143*H143</f>
        <v>1.534284</v>
      </c>
      <c r="Q143" s="164">
        <v>0</v>
      </c>
      <c r="R143" s="164">
        <f>Q143*H143</f>
        <v>0</v>
      </c>
      <c r="S143" s="164">
        <v>0</v>
      </c>
      <c r="T143" s="165">
        <f>S143*H143</f>
        <v>0</v>
      </c>
      <c r="AR143" s="147" t="s">
        <v>216</v>
      </c>
      <c r="AT143" s="147" t="s">
        <v>212</v>
      </c>
      <c r="AU143" s="147" t="s">
        <v>84</v>
      </c>
      <c r="AY143" s="13" t="s">
        <v>209</v>
      </c>
      <c r="BE143" s="148">
        <f>IF(N143="základná",J143,0)</f>
        <v>0</v>
      </c>
      <c r="BF143" s="148">
        <f>IF(N143="znížená",J143,0)</f>
        <v>39.090000000000003</v>
      </c>
      <c r="BG143" s="148">
        <f>IF(N143="zákl. prenesená",J143,0)</f>
        <v>0</v>
      </c>
      <c r="BH143" s="148">
        <f>IF(N143="zníž. prenesená",J143,0)</f>
        <v>0</v>
      </c>
      <c r="BI143" s="148">
        <f>IF(N143="nulová",J143,0)</f>
        <v>0</v>
      </c>
      <c r="BJ143" s="13" t="s">
        <v>84</v>
      </c>
      <c r="BK143" s="148">
        <f>ROUND(I143*H143,2)</f>
        <v>39.090000000000003</v>
      </c>
      <c r="BL143" s="13" t="s">
        <v>216</v>
      </c>
      <c r="BM143" s="147" t="s">
        <v>482</v>
      </c>
    </row>
    <row r="144" spans="2:65" s="1" customFormat="1" ht="6.95" customHeight="1">
      <c r="B144" s="40"/>
      <c r="C144" s="41"/>
      <c r="D144" s="41"/>
      <c r="E144" s="41"/>
      <c r="F144" s="41"/>
      <c r="G144" s="41"/>
      <c r="H144" s="41"/>
      <c r="I144" s="41"/>
      <c r="J144" s="41"/>
      <c r="K144" s="41"/>
      <c r="L144" s="25"/>
    </row>
  </sheetData>
  <autoFilter ref="C124:K143" xr:uid="{00000000-0009-0000-0000-00001B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B1:BM1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166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173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PRVKY VÝBAVY</v>
      </c>
      <c r="F7" s="208"/>
      <c r="G7" s="208"/>
      <c r="H7" s="208"/>
      <c r="L7" s="16"/>
    </row>
    <row r="8" spans="2:46" ht="12" customHeight="1">
      <c r="B8" s="16"/>
      <c r="D8" s="22" t="s">
        <v>174</v>
      </c>
      <c r="L8" s="16"/>
    </row>
    <row r="9" spans="2:46" s="1" customFormat="1" ht="16.5" customHeight="1">
      <c r="B9" s="25"/>
      <c r="E9" s="207" t="s">
        <v>175</v>
      </c>
      <c r="F9" s="209"/>
      <c r="G9" s="209"/>
      <c r="H9" s="209"/>
      <c r="L9" s="25"/>
    </row>
    <row r="10" spans="2:46" s="1" customFormat="1" ht="12" customHeight="1">
      <c r="B10" s="25"/>
      <c r="D10" s="22" t="s">
        <v>176</v>
      </c>
      <c r="L10" s="25"/>
    </row>
    <row r="11" spans="2:46" s="1" customFormat="1" ht="16.5" customHeight="1">
      <c r="B11" s="25"/>
      <c r="E11" s="169" t="s">
        <v>575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89" t="str">
        <f>'Rekapitulácia stavby'!E14</f>
        <v xml:space="preserve"> </v>
      </c>
      <c r="F20" s="189"/>
      <c r="G20" s="189"/>
      <c r="H20" s="189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92" t="s">
        <v>1</v>
      </c>
      <c r="F29" s="192"/>
      <c r="G29" s="192"/>
      <c r="H29" s="192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ROUND(J125, 2)</f>
        <v>2808.28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ROUND((SUM(BE125:BE143)),  2)</f>
        <v>0</v>
      </c>
      <c r="G35" s="93"/>
      <c r="H35" s="93"/>
      <c r="I35" s="94">
        <v>0.2</v>
      </c>
      <c r="J35" s="92">
        <f>ROUND(((SUM(BE125:BE143))*I35),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ROUND((SUM(BF125:BF143)),  2)</f>
        <v>2808.28</v>
      </c>
      <c r="I36" s="95">
        <v>0.2</v>
      </c>
      <c r="J36" s="82">
        <f>ROUND(((SUM(BF125:BF143))*I36),  2)</f>
        <v>561.66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ROUND((SUM(BG125:BG143)),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ROUND((SUM(BH125:BH143)),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ROUND((SUM(BI125:BI143)),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3369.94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178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PRVKY VÝBAVY</v>
      </c>
      <c r="F85" s="208"/>
      <c r="G85" s="208"/>
      <c r="H85" s="208"/>
      <c r="L85" s="25"/>
    </row>
    <row r="86" spans="2:12" ht="12" customHeight="1">
      <c r="B86" s="16"/>
      <c r="C86" s="22" t="s">
        <v>174</v>
      </c>
      <c r="L86" s="16"/>
    </row>
    <row r="87" spans="2:12" s="1" customFormat="1" ht="16.5" customHeight="1">
      <c r="B87" s="25"/>
      <c r="E87" s="207" t="s">
        <v>175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176</v>
      </c>
      <c r="L88" s="25"/>
    </row>
    <row r="89" spans="2:12" s="1" customFormat="1" ht="16.5" customHeight="1">
      <c r="B89" s="25"/>
      <c r="E89" s="169" t="str">
        <f>E11</f>
        <v>12.28 - TEMATICKÉ DETSKÉ PRVKY - OTÁČAVÉ VALCE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179</v>
      </c>
      <c r="D96" s="96"/>
      <c r="E96" s="96"/>
      <c r="F96" s="96"/>
      <c r="G96" s="96"/>
      <c r="H96" s="96"/>
      <c r="I96" s="96"/>
      <c r="J96" s="105" t="s">
        <v>180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181</v>
      </c>
      <c r="J98" s="62">
        <f>J125</f>
        <v>2808.28</v>
      </c>
      <c r="L98" s="25"/>
      <c r="AU98" s="13" t="s">
        <v>182</v>
      </c>
    </row>
    <row r="99" spans="2:47" s="8" customFormat="1" ht="24.95" customHeight="1">
      <c r="B99" s="107"/>
      <c r="D99" s="108" t="s">
        <v>183</v>
      </c>
      <c r="E99" s="109"/>
      <c r="F99" s="109"/>
      <c r="G99" s="109"/>
      <c r="H99" s="109"/>
      <c r="I99" s="109"/>
      <c r="J99" s="110">
        <f>J126</f>
        <v>2808.28</v>
      </c>
      <c r="L99" s="107"/>
    </row>
    <row r="100" spans="2:47" s="9" customFormat="1" ht="19.899999999999999" customHeight="1">
      <c r="B100" s="111"/>
      <c r="D100" s="112" t="s">
        <v>439</v>
      </c>
      <c r="E100" s="113"/>
      <c r="F100" s="113"/>
      <c r="G100" s="113"/>
      <c r="H100" s="113"/>
      <c r="I100" s="113"/>
      <c r="J100" s="114">
        <f>J127</f>
        <v>47.23</v>
      </c>
      <c r="L100" s="111"/>
    </row>
    <row r="101" spans="2:47" s="9" customFormat="1" ht="19.899999999999999" customHeight="1">
      <c r="B101" s="111"/>
      <c r="D101" s="112" t="s">
        <v>440</v>
      </c>
      <c r="E101" s="113"/>
      <c r="F101" s="113"/>
      <c r="G101" s="113"/>
      <c r="H101" s="113"/>
      <c r="I101" s="113"/>
      <c r="J101" s="114">
        <f>J135</f>
        <v>33.159999999999997</v>
      </c>
      <c r="L101" s="111"/>
    </row>
    <row r="102" spans="2:47" s="9" customFormat="1" ht="19.899999999999999" customHeight="1">
      <c r="B102" s="111"/>
      <c r="D102" s="112" t="s">
        <v>186</v>
      </c>
      <c r="E102" s="113"/>
      <c r="F102" s="113"/>
      <c r="G102" s="113"/>
      <c r="H102" s="113"/>
      <c r="I102" s="113"/>
      <c r="J102" s="114">
        <f>J138</f>
        <v>2688.8</v>
      </c>
      <c r="L102" s="111"/>
    </row>
    <row r="103" spans="2:47" s="9" customFormat="1" ht="19.899999999999999" customHeight="1">
      <c r="B103" s="111"/>
      <c r="D103" s="112" t="s">
        <v>187</v>
      </c>
      <c r="E103" s="113"/>
      <c r="F103" s="113"/>
      <c r="G103" s="113"/>
      <c r="H103" s="113"/>
      <c r="I103" s="113"/>
      <c r="J103" s="114">
        <f>J142</f>
        <v>39.090000000000003</v>
      </c>
      <c r="L103" s="111"/>
    </row>
    <row r="104" spans="2:47" s="1" customFormat="1" ht="21.75" customHeight="1">
      <c r="B104" s="25"/>
      <c r="L104" s="25"/>
    </row>
    <row r="105" spans="2:47" s="1" customFormat="1" ht="6.95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5"/>
    </row>
    <row r="109" spans="2:47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5"/>
    </row>
    <row r="110" spans="2:47" s="1" customFormat="1" ht="24.95" customHeight="1">
      <c r="B110" s="25"/>
      <c r="C110" s="17" t="s">
        <v>195</v>
      </c>
      <c r="L110" s="25"/>
    </row>
    <row r="111" spans="2:47" s="1" customFormat="1" ht="6.95" customHeight="1">
      <c r="B111" s="25"/>
      <c r="L111" s="25"/>
    </row>
    <row r="112" spans="2:47" s="1" customFormat="1" ht="12" customHeight="1">
      <c r="B112" s="25"/>
      <c r="C112" s="22" t="s">
        <v>13</v>
      </c>
      <c r="L112" s="25"/>
    </row>
    <row r="113" spans="2:65" s="1" customFormat="1" ht="26.25" customHeight="1">
      <c r="B113" s="25"/>
      <c r="E113" s="207" t="str">
        <f>E7</f>
        <v>PRVKY DROBNEJ ARCHITEKTÚRY A OSTATNEJ VÝBAVY PRE DOPRAVNÚ A CYKLO INFRAŠTRUKTÚRU PRVKY VÝBAVY</v>
      </c>
      <c r="F113" s="208"/>
      <c r="G113" s="208"/>
      <c r="H113" s="208"/>
      <c r="L113" s="25"/>
    </row>
    <row r="114" spans="2:65" ht="12" customHeight="1">
      <c r="B114" s="16"/>
      <c r="C114" s="22" t="s">
        <v>174</v>
      </c>
      <c r="L114" s="16"/>
    </row>
    <row r="115" spans="2:65" s="1" customFormat="1" ht="16.5" customHeight="1">
      <c r="B115" s="25"/>
      <c r="E115" s="207" t="s">
        <v>175</v>
      </c>
      <c r="F115" s="209"/>
      <c r="G115" s="209"/>
      <c r="H115" s="209"/>
      <c r="L115" s="25"/>
    </row>
    <row r="116" spans="2:65" s="1" customFormat="1" ht="12" customHeight="1">
      <c r="B116" s="25"/>
      <c r="C116" s="22" t="s">
        <v>176</v>
      </c>
      <c r="L116" s="25"/>
    </row>
    <row r="117" spans="2:65" s="1" customFormat="1" ht="16.5" customHeight="1">
      <c r="B117" s="25"/>
      <c r="E117" s="169" t="str">
        <f>E11</f>
        <v>12.28 - TEMATICKÉ DETSKÉ PRVKY - OTÁČAVÉ VALCE</v>
      </c>
      <c r="F117" s="209"/>
      <c r="G117" s="209"/>
      <c r="H117" s="209"/>
      <c r="L117" s="25"/>
    </row>
    <row r="118" spans="2:65" s="1" customFormat="1" ht="6.95" customHeight="1">
      <c r="B118" s="25"/>
      <c r="L118" s="25"/>
    </row>
    <row r="119" spans="2:65" s="1" customFormat="1" ht="12" customHeight="1">
      <c r="B119" s="25"/>
      <c r="C119" s="22" t="s">
        <v>16</v>
      </c>
      <c r="F119" s="20" t="str">
        <f>F14</f>
        <v xml:space="preserve"> </v>
      </c>
      <c r="I119" s="22" t="s">
        <v>18</v>
      </c>
      <c r="J119" s="48" t="str">
        <f>IF(J14="","",J14)</f>
        <v>9. 11. 2024</v>
      </c>
      <c r="L119" s="25"/>
    </row>
    <row r="120" spans="2:65" s="1" customFormat="1" ht="6.95" customHeight="1">
      <c r="B120" s="25"/>
      <c r="L120" s="25"/>
    </row>
    <row r="121" spans="2:65" s="1" customFormat="1" ht="54.4" customHeight="1">
      <c r="B121" s="25"/>
      <c r="C121" s="22" t="s">
        <v>20</v>
      </c>
      <c r="F121" s="20" t="str">
        <f>E17</f>
        <v>SÚC PSK, Jesenná 14, 080 05 Prešov</v>
      </c>
      <c r="I121" s="22" t="s">
        <v>25</v>
      </c>
      <c r="J121" s="23" t="str">
        <f>E23</f>
        <v>ŠTOFIRA ARCHITEKTI, s.r.o., Strojárska 2206, Snina</v>
      </c>
      <c r="L121" s="25"/>
    </row>
    <row r="122" spans="2:65" s="1" customFormat="1" ht="15.2" customHeight="1">
      <c r="B122" s="25"/>
      <c r="C122" s="22" t="s">
        <v>24</v>
      </c>
      <c r="F122" s="20" t="str">
        <f>IF(E20="","",E20)</f>
        <v xml:space="preserve"> </v>
      </c>
      <c r="I122" s="22" t="s">
        <v>28</v>
      </c>
      <c r="J122" s="23" t="str">
        <f>E26</f>
        <v>Martin Kofira - KM</v>
      </c>
      <c r="L122" s="25"/>
    </row>
    <row r="123" spans="2:65" s="1" customFormat="1" ht="10.35" customHeight="1">
      <c r="B123" s="25"/>
      <c r="L123" s="25"/>
    </row>
    <row r="124" spans="2:65" s="10" customFormat="1" ht="29.25" customHeight="1">
      <c r="B124" s="115"/>
      <c r="C124" s="116" t="s">
        <v>196</v>
      </c>
      <c r="D124" s="117" t="s">
        <v>56</v>
      </c>
      <c r="E124" s="117" t="s">
        <v>52</v>
      </c>
      <c r="F124" s="117" t="s">
        <v>53</v>
      </c>
      <c r="G124" s="117" t="s">
        <v>197</v>
      </c>
      <c r="H124" s="117" t="s">
        <v>198</v>
      </c>
      <c r="I124" s="117" t="s">
        <v>199</v>
      </c>
      <c r="J124" s="118" t="s">
        <v>180</v>
      </c>
      <c r="K124" s="119" t="s">
        <v>200</v>
      </c>
      <c r="L124" s="115"/>
      <c r="M124" s="55" t="s">
        <v>1</v>
      </c>
      <c r="N124" s="56" t="s">
        <v>35</v>
      </c>
      <c r="O124" s="56" t="s">
        <v>201</v>
      </c>
      <c r="P124" s="56" t="s">
        <v>202</v>
      </c>
      <c r="Q124" s="56" t="s">
        <v>203</v>
      </c>
      <c r="R124" s="56" t="s">
        <v>204</v>
      </c>
      <c r="S124" s="56" t="s">
        <v>205</v>
      </c>
      <c r="T124" s="57" t="s">
        <v>206</v>
      </c>
    </row>
    <row r="125" spans="2:65" s="1" customFormat="1" ht="22.9" customHeight="1">
      <c r="B125" s="25"/>
      <c r="C125" s="60" t="s">
        <v>181</v>
      </c>
      <c r="J125" s="120">
        <f>BK125</f>
        <v>2808.28</v>
      </c>
      <c r="L125" s="25"/>
      <c r="M125" s="58"/>
      <c r="N125" s="49"/>
      <c r="O125" s="49"/>
      <c r="P125" s="121">
        <f>P126</f>
        <v>4.7943180000000005</v>
      </c>
      <c r="Q125" s="49"/>
      <c r="R125" s="121">
        <f>R126</f>
        <v>0.78222448</v>
      </c>
      <c r="S125" s="49"/>
      <c r="T125" s="122">
        <f>T126</f>
        <v>0</v>
      </c>
      <c r="AT125" s="13" t="s">
        <v>70</v>
      </c>
      <c r="AU125" s="13" t="s">
        <v>182</v>
      </c>
      <c r="BK125" s="123">
        <f>BK126</f>
        <v>2808.28</v>
      </c>
    </row>
    <row r="126" spans="2:65" s="11" customFormat="1" ht="25.9" customHeight="1">
      <c r="B126" s="124"/>
      <c r="D126" s="125" t="s">
        <v>70</v>
      </c>
      <c r="E126" s="126" t="s">
        <v>207</v>
      </c>
      <c r="F126" s="126" t="s">
        <v>208</v>
      </c>
      <c r="J126" s="127">
        <f>BK126</f>
        <v>2808.28</v>
      </c>
      <c r="L126" s="124"/>
      <c r="M126" s="128"/>
      <c r="P126" s="129">
        <f>P127+P135+P138+P142</f>
        <v>4.7943180000000005</v>
      </c>
      <c r="R126" s="129">
        <f>R127+R135+R138+R142</f>
        <v>0.78222448</v>
      </c>
      <c r="T126" s="130">
        <f>T127+T135+T138+T142</f>
        <v>0</v>
      </c>
      <c r="AR126" s="125" t="s">
        <v>78</v>
      </c>
      <c r="AT126" s="131" t="s">
        <v>70</v>
      </c>
      <c r="AU126" s="131" t="s">
        <v>71</v>
      </c>
      <c r="AY126" s="125" t="s">
        <v>209</v>
      </c>
      <c r="BK126" s="132">
        <f>BK127+BK135+BK138+BK142</f>
        <v>2808.28</v>
      </c>
    </row>
    <row r="127" spans="2:65" s="11" customFormat="1" ht="22.9" customHeight="1">
      <c r="B127" s="124"/>
      <c r="D127" s="125" t="s">
        <v>70</v>
      </c>
      <c r="E127" s="133" t="s">
        <v>78</v>
      </c>
      <c r="F127" s="133" t="s">
        <v>441</v>
      </c>
      <c r="J127" s="134">
        <f>BK127</f>
        <v>47.23</v>
      </c>
      <c r="L127" s="124"/>
      <c r="M127" s="128"/>
      <c r="P127" s="129">
        <f>SUM(P128:P134)</f>
        <v>1.492194</v>
      </c>
      <c r="R127" s="129">
        <f>SUM(R128:R134)</f>
        <v>0</v>
      </c>
      <c r="T127" s="130">
        <f>SUM(T128:T134)</f>
        <v>0</v>
      </c>
      <c r="AR127" s="125" t="s">
        <v>78</v>
      </c>
      <c r="AT127" s="131" t="s">
        <v>70</v>
      </c>
      <c r="AU127" s="131" t="s">
        <v>78</v>
      </c>
      <c r="AY127" s="125" t="s">
        <v>209</v>
      </c>
      <c r="BK127" s="132">
        <f>SUM(BK128:BK134)</f>
        <v>47.23</v>
      </c>
    </row>
    <row r="128" spans="2:65" s="1" customFormat="1" ht="21.75" customHeight="1">
      <c r="B128" s="135"/>
      <c r="C128" s="136" t="s">
        <v>78</v>
      </c>
      <c r="D128" s="136" t="s">
        <v>212</v>
      </c>
      <c r="E128" s="137" t="s">
        <v>442</v>
      </c>
      <c r="F128" s="138" t="s">
        <v>443</v>
      </c>
      <c r="G128" s="139" t="s">
        <v>227</v>
      </c>
      <c r="H128" s="140">
        <v>0.28799999999999998</v>
      </c>
      <c r="I128" s="141">
        <v>76.959999999999994</v>
      </c>
      <c r="J128" s="141">
        <f t="shared" ref="J128:J134" si="0">ROUND(I128*H128,2)</f>
        <v>22.16</v>
      </c>
      <c r="K128" s="142"/>
      <c r="L128" s="25"/>
      <c r="M128" s="143" t="s">
        <v>1</v>
      </c>
      <c r="N128" s="144" t="s">
        <v>37</v>
      </c>
      <c r="O128" s="145">
        <v>3.85</v>
      </c>
      <c r="P128" s="145">
        <f t="shared" ref="P128:P134" si="1">O128*H128</f>
        <v>1.1088</v>
      </c>
      <c r="Q128" s="145">
        <v>0</v>
      </c>
      <c r="R128" s="145">
        <f t="shared" ref="R128:R134" si="2">Q128*H128</f>
        <v>0</v>
      </c>
      <c r="S128" s="145">
        <v>0</v>
      </c>
      <c r="T128" s="146">
        <f t="shared" ref="T128:T134" si="3">S128*H128</f>
        <v>0</v>
      </c>
      <c r="AR128" s="147" t="s">
        <v>216</v>
      </c>
      <c r="AT128" s="147" t="s">
        <v>212</v>
      </c>
      <c r="AU128" s="147" t="s">
        <v>84</v>
      </c>
      <c r="AY128" s="13" t="s">
        <v>209</v>
      </c>
      <c r="BE128" s="148">
        <f t="shared" ref="BE128:BE134" si="4">IF(N128="základná",J128,0)</f>
        <v>0</v>
      </c>
      <c r="BF128" s="148">
        <f t="shared" ref="BF128:BF134" si="5">IF(N128="znížená",J128,0)</f>
        <v>22.16</v>
      </c>
      <c r="BG128" s="148">
        <f t="shared" ref="BG128:BG134" si="6">IF(N128="zákl. prenesená",J128,0)</f>
        <v>0</v>
      </c>
      <c r="BH128" s="148">
        <f t="shared" ref="BH128:BH134" si="7">IF(N128="zníž. prenesená",J128,0)</f>
        <v>0</v>
      </c>
      <c r="BI128" s="148">
        <f t="shared" ref="BI128:BI134" si="8">IF(N128="nulová",J128,0)</f>
        <v>0</v>
      </c>
      <c r="BJ128" s="13" t="s">
        <v>84</v>
      </c>
      <c r="BK128" s="148">
        <f t="shared" ref="BK128:BK134" si="9">ROUND(I128*H128,2)</f>
        <v>22.16</v>
      </c>
      <c r="BL128" s="13" t="s">
        <v>216</v>
      </c>
      <c r="BM128" s="147" t="s">
        <v>444</v>
      </c>
    </row>
    <row r="129" spans="2:65" s="1" customFormat="1" ht="24.2" customHeight="1">
      <c r="B129" s="135"/>
      <c r="C129" s="136" t="s">
        <v>84</v>
      </c>
      <c r="D129" s="136" t="s">
        <v>212</v>
      </c>
      <c r="E129" s="137" t="s">
        <v>445</v>
      </c>
      <c r="F129" s="138" t="s">
        <v>446</v>
      </c>
      <c r="G129" s="139" t="s">
        <v>227</v>
      </c>
      <c r="H129" s="140">
        <v>8.5999999999999993E-2</v>
      </c>
      <c r="I129" s="141">
        <v>15.4</v>
      </c>
      <c r="J129" s="141">
        <f t="shared" si="0"/>
        <v>1.32</v>
      </c>
      <c r="K129" s="142"/>
      <c r="L129" s="25"/>
      <c r="M129" s="143" t="s">
        <v>1</v>
      </c>
      <c r="N129" s="144" t="s">
        <v>37</v>
      </c>
      <c r="O129" s="145">
        <v>0.77100000000000002</v>
      </c>
      <c r="P129" s="145">
        <f t="shared" si="1"/>
        <v>6.630599999999999E-2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AR129" s="147" t="s">
        <v>216</v>
      </c>
      <c r="AT129" s="147" t="s">
        <v>212</v>
      </c>
      <c r="AU129" s="147" t="s">
        <v>84</v>
      </c>
      <c r="AY129" s="13" t="s">
        <v>209</v>
      </c>
      <c r="BE129" s="148">
        <f t="shared" si="4"/>
        <v>0</v>
      </c>
      <c r="BF129" s="148">
        <f t="shared" si="5"/>
        <v>1.32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3" t="s">
        <v>84</v>
      </c>
      <c r="BK129" s="148">
        <f t="shared" si="9"/>
        <v>1.32</v>
      </c>
      <c r="BL129" s="13" t="s">
        <v>216</v>
      </c>
      <c r="BM129" s="147" t="s">
        <v>447</v>
      </c>
    </row>
    <row r="130" spans="2:65" s="1" customFormat="1" ht="33" customHeight="1">
      <c r="B130" s="135"/>
      <c r="C130" s="136" t="s">
        <v>210</v>
      </c>
      <c r="D130" s="136" t="s">
        <v>212</v>
      </c>
      <c r="E130" s="137" t="s">
        <v>448</v>
      </c>
      <c r="F130" s="138" t="s">
        <v>449</v>
      </c>
      <c r="G130" s="139" t="s">
        <v>227</v>
      </c>
      <c r="H130" s="140">
        <v>0.28799999999999998</v>
      </c>
      <c r="I130" s="141">
        <v>5.04</v>
      </c>
      <c r="J130" s="141">
        <f t="shared" si="0"/>
        <v>1.45</v>
      </c>
      <c r="K130" s="142"/>
      <c r="L130" s="25"/>
      <c r="M130" s="143" t="s">
        <v>1</v>
      </c>
      <c r="N130" s="144" t="s">
        <v>37</v>
      </c>
      <c r="O130" s="145">
        <v>7.0999999999999994E-2</v>
      </c>
      <c r="P130" s="145">
        <f t="shared" si="1"/>
        <v>2.0447999999999997E-2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216</v>
      </c>
      <c r="AT130" s="147" t="s">
        <v>212</v>
      </c>
      <c r="AU130" s="147" t="s">
        <v>84</v>
      </c>
      <c r="AY130" s="13" t="s">
        <v>209</v>
      </c>
      <c r="BE130" s="148">
        <f t="shared" si="4"/>
        <v>0</v>
      </c>
      <c r="BF130" s="148">
        <f t="shared" si="5"/>
        <v>1.45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3" t="s">
        <v>84</v>
      </c>
      <c r="BK130" s="148">
        <f t="shared" si="9"/>
        <v>1.45</v>
      </c>
      <c r="BL130" s="13" t="s">
        <v>216</v>
      </c>
      <c r="BM130" s="147" t="s">
        <v>450</v>
      </c>
    </row>
    <row r="131" spans="2:65" s="1" customFormat="1" ht="37.9" customHeight="1">
      <c r="B131" s="135"/>
      <c r="C131" s="136" t="s">
        <v>216</v>
      </c>
      <c r="D131" s="136" t="s">
        <v>212</v>
      </c>
      <c r="E131" s="137" t="s">
        <v>451</v>
      </c>
      <c r="F131" s="138" t="s">
        <v>452</v>
      </c>
      <c r="G131" s="139" t="s">
        <v>227</v>
      </c>
      <c r="H131" s="140">
        <v>7.7759999999999998</v>
      </c>
      <c r="I131" s="141">
        <v>0.51</v>
      </c>
      <c r="J131" s="141">
        <f t="shared" si="0"/>
        <v>3.97</v>
      </c>
      <c r="K131" s="142"/>
      <c r="L131" s="25"/>
      <c r="M131" s="143" t="s">
        <v>1</v>
      </c>
      <c r="N131" s="144" t="s">
        <v>37</v>
      </c>
      <c r="O131" s="145">
        <v>7.0000000000000001E-3</v>
      </c>
      <c r="P131" s="145">
        <f t="shared" si="1"/>
        <v>5.4432000000000001E-2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R131" s="147" t="s">
        <v>216</v>
      </c>
      <c r="AT131" s="147" t="s">
        <v>212</v>
      </c>
      <c r="AU131" s="147" t="s">
        <v>84</v>
      </c>
      <c r="AY131" s="13" t="s">
        <v>209</v>
      </c>
      <c r="BE131" s="148">
        <f t="shared" si="4"/>
        <v>0</v>
      </c>
      <c r="BF131" s="148">
        <f t="shared" si="5"/>
        <v>3.97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3" t="s">
        <v>84</v>
      </c>
      <c r="BK131" s="148">
        <f t="shared" si="9"/>
        <v>3.97</v>
      </c>
      <c r="BL131" s="13" t="s">
        <v>216</v>
      </c>
      <c r="BM131" s="147" t="s">
        <v>453</v>
      </c>
    </row>
    <row r="132" spans="2:65" s="1" customFormat="1" ht="16.5" customHeight="1">
      <c r="B132" s="135"/>
      <c r="C132" s="136" t="s">
        <v>237</v>
      </c>
      <c r="D132" s="136" t="s">
        <v>212</v>
      </c>
      <c r="E132" s="137" t="s">
        <v>454</v>
      </c>
      <c r="F132" s="138" t="s">
        <v>455</v>
      </c>
      <c r="G132" s="139" t="s">
        <v>227</v>
      </c>
      <c r="H132" s="140">
        <v>0.28799999999999998</v>
      </c>
      <c r="I132" s="141">
        <v>12.66</v>
      </c>
      <c r="J132" s="141">
        <f t="shared" si="0"/>
        <v>3.65</v>
      </c>
      <c r="K132" s="142"/>
      <c r="L132" s="25"/>
      <c r="M132" s="143" t="s">
        <v>1</v>
      </c>
      <c r="N132" s="144" t="s">
        <v>37</v>
      </c>
      <c r="O132" s="145">
        <v>0.83199999999999996</v>
      </c>
      <c r="P132" s="145">
        <f t="shared" si="1"/>
        <v>0.23961599999999997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AR132" s="147" t="s">
        <v>216</v>
      </c>
      <c r="AT132" s="147" t="s">
        <v>212</v>
      </c>
      <c r="AU132" s="147" t="s">
        <v>84</v>
      </c>
      <c r="AY132" s="13" t="s">
        <v>209</v>
      </c>
      <c r="BE132" s="148">
        <f t="shared" si="4"/>
        <v>0</v>
      </c>
      <c r="BF132" s="148">
        <f t="shared" si="5"/>
        <v>3.65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3" t="s">
        <v>84</v>
      </c>
      <c r="BK132" s="148">
        <f t="shared" si="9"/>
        <v>3.65</v>
      </c>
      <c r="BL132" s="13" t="s">
        <v>216</v>
      </c>
      <c r="BM132" s="147" t="s">
        <v>456</v>
      </c>
    </row>
    <row r="133" spans="2:65" s="1" customFormat="1" ht="16.5" customHeight="1">
      <c r="B133" s="135"/>
      <c r="C133" s="136" t="s">
        <v>223</v>
      </c>
      <c r="D133" s="136" t="s">
        <v>212</v>
      </c>
      <c r="E133" s="137" t="s">
        <v>457</v>
      </c>
      <c r="F133" s="138" t="s">
        <v>458</v>
      </c>
      <c r="G133" s="139" t="s">
        <v>227</v>
      </c>
      <c r="H133" s="140">
        <v>0.28799999999999998</v>
      </c>
      <c r="I133" s="141">
        <v>0.87</v>
      </c>
      <c r="J133" s="141">
        <f t="shared" si="0"/>
        <v>0.25</v>
      </c>
      <c r="K133" s="142"/>
      <c r="L133" s="25"/>
      <c r="M133" s="143" t="s">
        <v>1</v>
      </c>
      <c r="N133" s="144" t="s">
        <v>37</v>
      </c>
      <c r="O133" s="145">
        <v>8.9999999999999993E-3</v>
      </c>
      <c r="P133" s="145">
        <f t="shared" si="1"/>
        <v>2.5919999999999997E-3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AR133" s="147" t="s">
        <v>216</v>
      </c>
      <c r="AT133" s="147" t="s">
        <v>212</v>
      </c>
      <c r="AU133" s="147" t="s">
        <v>84</v>
      </c>
      <c r="AY133" s="13" t="s">
        <v>209</v>
      </c>
      <c r="BE133" s="148">
        <f t="shared" si="4"/>
        <v>0</v>
      </c>
      <c r="BF133" s="148">
        <f t="shared" si="5"/>
        <v>0.25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3" t="s">
        <v>84</v>
      </c>
      <c r="BK133" s="148">
        <f t="shared" si="9"/>
        <v>0.25</v>
      </c>
      <c r="BL133" s="13" t="s">
        <v>216</v>
      </c>
      <c r="BM133" s="147" t="s">
        <v>459</v>
      </c>
    </row>
    <row r="134" spans="2:65" s="1" customFormat="1" ht="24.2" customHeight="1">
      <c r="B134" s="135"/>
      <c r="C134" s="136" t="s">
        <v>250</v>
      </c>
      <c r="D134" s="136" t="s">
        <v>212</v>
      </c>
      <c r="E134" s="137" t="s">
        <v>460</v>
      </c>
      <c r="F134" s="138" t="s">
        <v>461</v>
      </c>
      <c r="G134" s="139" t="s">
        <v>240</v>
      </c>
      <c r="H134" s="140">
        <v>0.48099999999999998</v>
      </c>
      <c r="I134" s="141">
        <v>30</v>
      </c>
      <c r="J134" s="141">
        <f t="shared" si="0"/>
        <v>14.43</v>
      </c>
      <c r="K134" s="142"/>
      <c r="L134" s="25"/>
      <c r="M134" s="143" t="s">
        <v>1</v>
      </c>
      <c r="N134" s="144" t="s">
        <v>37</v>
      </c>
      <c r="O134" s="145">
        <v>0</v>
      </c>
      <c r="P134" s="145">
        <f t="shared" si="1"/>
        <v>0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AR134" s="147" t="s">
        <v>216</v>
      </c>
      <c r="AT134" s="147" t="s">
        <v>212</v>
      </c>
      <c r="AU134" s="147" t="s">
        <v>84</v>
      </c>
      <c r="AY134" s="13" t="s">
        <v>209</v>
      </c>
      <c r="BE134" s="148">
        <f t="shared" si="4"/>
        <v>0</v>
      </c>
      <c r="BF134" s="148">
        <f t="shared" si="5"/>
        <v>14.43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3" t="s">
        <v>84</v>
      </c>
      <c r="BK134" s="148">
        <f t="shared" si="9"/>
        <v>14.43</v>
      </c>
      <c r="BL134" s="13" t="s">
        <v>216</v>
      </c>
      <c r="BM134" s="147" t="s">
        <v>462</v>
      </c>
    </row>
    <row r="135" spans="2:65" s="11" customFormat="1" ht="22.9" customHeight="1">
      <c r="B135" s="124"/>
      <c r="D135" s="125" t="s">
        <v>70</v>
      </c>
      <c r="E135" s="133" t="s">
        <v>84</v>
      </c>
      <c r="F135" s="133" t="s">
        <v>466</v>
      </c>
      <c r="J135" s="134">
        <f>BK135</f>
        <v>33.159999999999997</v>
      </c>
      <c r="L135" s="124"/>
      <c r="M135" s="128"/>
      <c r="P135" s="129">
        <f>SUM(P136:P137)</f>
        <v>0.18383999999999998</v>
      </c>
      <c r="R135" s="129">
        <f>SUM(R136:R137)</f>
        <v>0.62792448000000001</v>
      </c>
      <c r="T135" s="130">
        <f>SUM(T136:T137)</f>
        <v>0</v>
      </c>
      <c r="AR135" s="125" t="s">
        <v>78</v>
      </c>
      <c r="AT135" s="131" t="s">
        <v>70</v>
      </c>
      <c r="AU135" s="131" t="s">
        <v>78</v>
      </c>
      <c r="AY135" s="125" t="s">
        <v>209</v>
      </c>
      <c r="BK135" s="132">
        <f>SUM(BK136:BK137)</f>
        <v>33.159999999999997</v>
      </c>
    </row>
    <row r="136" spans="2:65" s="1" customFormat="1" ht="24.2" customHeight="1">
      <c r="B136" s="135"/>
      <c r="C136" s="136" t="s">
        <v>221</v>
      </c>
      <c r="D136" s="136" t="s">
        <v>212</v>
      </c>
      <c r="E136" s="137" t="s">
        <v>467</v>
      </c>
      <c r="F136" s="138" t="s">
        <v>468</v>
      </c>
      <c r="G136" s="139" t="s">
        <v>227</v>
      </c>
      <c r="H136" s="140">
        <v>3.2000000000000001E-2</v>
      </c>
      <c r="I136" s="141">
        <v>59.1</v>
      </c>
      <c r="J136" s="141">
        <f>ROUND(I136*H136,2)</f>
        <v>1.89</v>
      </c>
      <c r="K136" s="142"/>
      <c r="L136" s="25"/>
      <c r="M136" s="143" t="s">
        <v>1</v>
      </c>
      <c r="N136" s="144" t="s">
        <v>37</v>
      </c>
      <c r="O136" s="145">
        <v>1.097</v>
      </c>
      <c r="P136" s="145">
        <f>O136*H136</f>
        <v>3.5104000000000003E-2</v>
      </c>
      <c r="Q136" s="145">
        <v>2.0699999999999998</v>
      </c>
      <c r="R136" s="145">
        <f>Q136*H136</f>
        <v>6.6239999999999993E-2</v>
      </c>
      <c r="S136" s="145">
        <v>0</v>
      </c>
      <c r="T136" s="146">
        <f>S136*H136</f>
        <v>0</v>
      </c>
      <c r="AR136" s="147" t="s">
        <v>216</v>
      </c>
      <c r="AT136" s="147" t="s">
        <v>212</v>
      </c>
      <c r="AU136" s="147" t="s">
        <v>84</v>
      </c>
      <c r="AY136" s="13" t="s">
        <v>209</v>
      </c>
      <c r="BE136" s="148">
        <f>IF(N136="základná",J136,0)</f>
        <v>0</v>
      </c>
      <c r="BF136" s="148">
        <f>IF(N136="znížená",J136,0)</f>
        <v>1.89</v>
      </c>
      <c r="BG136" s="148">
        <f>IF(N136="zákl. prenesená",J136,0)</f>
        <v>0</v>
      </c>
      <c r="BH136" s="148">
        <f>IF(N136="zníž. prenesená",J136,0)</f>
        <v>0</v>
      </c>
      <c r="BI136" s="148">
        <f>IF(N136="nulová",J136,0)</f>
        <v>0</v>
      </c>
      <c r="BJ136" s="13" t="s">
        <v>84</v>
      </c>
      <c r="BK136" s="148">
        <f>ROUND(I136*H136,2)</f>
        <v>1.89</v>
      </c>
      <c r="BL136" s="13" t="s">
        <v>216</v>
      </c>
      <c r="BM136" s="147" t="s">
        <v>469</v>
      </c>
    </row>
    <row r="137" spans="2:65" s="1" customFormat="1" ht="16.5" customHeight="1">
      <c r="B137" s="135"/>
      <c r="C137" s="136" t="s">
        <v>229</v>
      </c>
      <c r="D137" s="136" t="s">
        <v>212</v>
      </c>
      <c r="E137" s="137" t="s">
        <v>470</v>
      </c>
      <c r="F137" s="138" t="s">
        <v>471</v>
      </c>
      <c r="G137" s="139" t="s">
        <v>227</v>
      </c>
      <c r="H137" s="140">
        <v>0.25600000000000001</v>
      </c>
      <c r="I137" s="141">
        <v>122.14</v>
      </c>
      <c r="J137" s="141">
        <f>ROUND(I137*H137,2)</f>
        <v>31.27</v>
      </c>
      <c r="K137" s="142"/>
      <c r="L137" s="25"/>
      <c r="M137" s="143" t="s">
        <v>1</v>
      </c>
      <c r="N137" s="144" t="s">
        <v>37</v>
      </c>
      <c r="O137" s="145">
        <v>0.58099999999999996</v>
      </c>
      <c r="P137" s="145">
        <f>O137*H137</f>
        <v>0.14873599999999998</v>
      </c>
      <c r="Q137" s="145">
        <v>2.19408</v>
      </c>
      <c r="R137" s="145">
        <f>Q137*H137</f>
        <v>0.56168448000000004</v>
      </c>
      <c r="S137" s="145">
        <v>0</v>
      </c>
      <c r="T137" s="146">
        <f>S137*H137</f>
        <v>0</v>
      </c>
      <c r="AR137" s="147" t="s">
        <v>216</v>
      </c>
      <c r="AT137" s="147" t="s">
        <v>212</v>
      </c>
      <c r="AU137" s="147" t="s">
        <v>84</v>
      </c>
      <c r="AY137" s="13" t="s">
        <v>209</v>
      </c>
      <c r="BE137" s="148">
        <f>IF(N137="základná",J137,0)</f>
        <v>0</v>
      </c>
      <c r="BF137" s="148">
        <f>IF(N137="znížená",J137,0)</f>
        <v>31.27</v>
      </c>
      <c r="BG137" s="148">
        <f>IF(N137="zákl. prenesená",J137,0)</f>
        <v>0</v>
      </c>
      <c r="BH137" s="148">
        <f>IF(N137="zníž. prenesená",J137,0)</f>
        <v>0</v>
      </c>
      <c r="BI137" s="148">
        <f>IF(N137="nulová",J137,0)</f>
        <v>0</v>
      </c>
      <c r="BJ137" s="13" t="s">
        <v>84</v>
      </c>
      <c r="BK137" s="148">
        <f>ROUND(I137*H137,2)</f>
        <v>31.27</v>
      </c>
      <c r="BL137" s="13" t="s">
        <v>216</v>
      </c>
      <c r="BM137" s="147" t="s">
        <v>472</v>
      </c>
    </row>
    <row r="138" spans="2:65" s="11" customFormat="1" ht="22.9" customHeight="1">
      <c r="B138" s="124"/>
      <c r="D138" s="125" t="s">
        <v>70</v>
      </c>
      <c r="E138" s="133" t="s">
        <v>229</v>
      </c>
      <c r="F138" s="133" t="s">
        <v>230</v>
      </c>
      <c r="J138" s="134">
        <f>BK138</f>
        <v>2688.8</v>
      </c>
      <c r="L138" s="124"/>
      <c r="M138" s="128"/>
      <c r="P138" s="129">
        <f>SUM(P139:P141)</f>
        <v>1.5840000000000001</v>
      </c>
      <c r="R138" s="129">
        <f>SUM(R139:R141)</f>
        <v>0.15429999999999999</v>
      </c>
      <c r="T138" s="130">
        <f>SUM(T139:T141)</f>
        <v>0</v>
      </c>
      <c r="AR138" s="125" t="s">
        <v>78</v>
      </c>
      <c r="AT138" s="131" t="s">
        <v>70</v>
      </c>
      <c r="AU138" s="131" t="s">
        <v>78</v>
      </c>
      <c r="AY138" s="125" t="s">
        <v>209</v>
      </c>
      <c r="BK138" s="132">
        <f>SUM(BK139:BK141)</f>
        <v>2688.8</v>
      </c>
    </row>
    <row r="139" spans="2:65" s="1" customFormat="1" ht="24.2" customHeight="1">
      <c r="B139" s="135"/>
      <c r="C139" s="136" t="s">
        <v>262</v>
      </c>
      <c r="D139" s="136" t="s">
        <v>212</v>
      </c>
      <c r="E139" s="137" t="s">
        <v>564</v>
      </c>
      <c r="F139" s="138" t="s">
        <v>565</v>
      </c>
      <c r="G139" s="139" t="s">
        <v>215</v>
      </c>
      <c r="H139" s="140">
        <v>1</v>
      </c>
      <c r="I139" s="141">
        <v>78.8</v>
      </c>
      <c r="J139" s="141">
        <f>ROUND(I139*H139,2)</f>
        <v>78.8</v>
      </c>
      <c r="K139" s="142"/>
      <c r="L139" s="25"/>
      <c r="M139" s="143" t="s">
        <v>1</v>
      </c>
      <c r="N139" s="144" t="s">
        <v>37</v>
      </c>
      <c r="O139" s="145">
        <v>1.5840000000000001</v>
      </c>
      <c r="P139" s="145">
        <f>O139*H139</f>
        <v>1.5840000000000001</v>
      </c>
      <c r="Q139" s="145">
        <v>1.2999999999999999E-3</v>
      </c>
      <c r="R139" s="145">
        <f>Q139*H139</f>
        <v>1.2999999999999999E-3</v>
      </c>
      <c r="S139" s="145">
        <v>0</v>
      </c>
      <c r="T139" s="146">
        <f>S139*H139</f>
        <v>0</v>
      </c>
      <c r="AR139" s="147" t="s">
        <v>216</v>
      </c>
      <c r="AT139" s="147" t="s">
        <v>212</v>
      </c>
      <c r="AU139" s="147" t="s">
        <v>84</v>
      </c>
      <c r="AY139" s="13" t="s">
        <v>209</v>
      </c>
      <c r="BE139" s="148">
        <f>IF(N139="základná",J139,0)</f>
        <v>0</v>
      </c>
      <c r="BF139" s="148">
        <f>IF(N139="znížená",J139,0)</f>
        <v>78.8</v>
      </c>
      <c r="BG139" s="148">
        <f>IF(N139="zákl. prenesená",J139,0)</f>
        <v>0</v>
      </c>
      <c r="BH139" s="148">
        <f>IF(N139="zníž. prenesená",J139,0)</f>
        <v>0</v>
      </c>
      <c r="BI139" s="148">
        <f>IF(N139="nulová",J139,0)</f>
        <v>0</v>
      </c>
      <c r="BJ139" s="13" t="s">
        <v>84</v>
      </c>
      <c r="BK139" s="148">
        <f>ROUND(I139*H139,2)</f>
        <v>78.8</v>
      </c>
      <c r="BL139" s="13" t="s">
        <v>216</v>
      </c>
      <c r="BM139" s="147" t="s">
        <v>554</v>
      </c>
    </row>
    <row r="140" spans="2:65" s="1" customFormat="1" ht="24.2" customHeight="1">
      <c r="B140" s="135"/>
      <c r="C140" s="149" t="s">
        <v>266</v>
      </c>
      <c r="D140" s="149" t="s">
        <v>218</v>
      </c>
      <c r="E140" s="150" t="s">
        <v>566</v>
      </c>
      <c r="F140" s="151" t="s">
        <v>576</v>
      </c>
      <c r="G140" s="152" t="s">
        <v>215</v>
      </c>
      <c r="H140" s="153">
        <v>1</v>
      </c>
      <c r="I140" s="154">
        <v>2610</v>
      </c>
      <c r="J140" s="154">
        <f>ROUND(I140*H140,2)</f>
        <v>2610</v>
      </c>
      <c r="K140" s="155"/>
      <c r="L140" s="156"/>
      <c r="M140" s="157" t="s">
        <v>1</v>
      </c>
      <c r="N140" s="158" t="s">
        <v>37</v>
      </c>
      <c r="O140" s="145">
        <v>0</v>
      </c>
      <c r="P140" s="145">
        <f>O140*H140</f>
        <v>0</v>
      </c>
      <c r="Q140" s="145">
        <v>0.153</v>
      </c>
      <c r="R140" s="145">
        <f>Q140*H140</f>
        <v>0.153</v>
      </c>
      <c r="S140" s="145">
        <v>0</v>
      </c>
      <c r="T140" s="146">
        <f>S140*H140</f>
        <v>0</v>
      </c>
      <c r="AR140" s="147" t="s">
        <v>221</v>
      </c>
      <c r="AT140" s="147" t="s">
        <v>218</v>
      </c>
      <c r="AU140" s="147" t="s">
        <v>84</v>
      </c>
      <c r="AY140" s="13" t="s">
        <v>209</v>
      </c>
      <c r="BE140" s="148">
        <f>IF(N140="základná",J140,0)</f>
        <v>0</v>
      </c>
      <c r="BF140" s="148">
        <f>IF(N140="znížená",J140,0)</f>
        <v>2610</v>
      </c>
      <c r="BG140" s="148">
        <f>IF(N140="zákl. prenesená",J140,0)</f>
        <v>0</v>
      </c>
      <c r="BH140" s="148">
        <f>IF(N140="zníž. prenesená",J140,0)</f>
        <v>0</v>
      </c>
      <c r="BI140" s="148">
        <f>IF(N140="nulová",J140,0)</f>
        <v>0</v>
      </c>
      <c r="BJ140" s="13" t="s">
        <v>84</v>
      </c>
      <c r="BK140" s="148">
        <f>ROUND(I140*H140,2)</f>
        <v>2610</v>
      </c>
      <c r="BL140" s="13" t="s">
        <v>216</v>
      </c>
      <c r="BM140" s="147" t="s">
        <v>557</v>
      </c>
    </row>
    <row r="141" spans="2:65" s="1" customFormat="1" ht="146.25">
      <c r="B141" s="25"/>
      <c r="D141" s="159" t="s">
        <v>286</v>
      </c>
      <c r="F141" s="160" t="s">
        <v>577</v>
      </c>
      <c r="L141" s="25"/>
      <c r="M141" s="161"/>
      <c r="T141" s="52"/>
      <c r="AT141" s="13" t="s">
        <v>286</v>
      </c>
      <c r="AU141" s="13" t="s">
        <v>84</v>
      </c>
    </row>
    <row r="142" spans="2:65" s="11" customFormat="1" ht="22.9" customHeight="1">
      <c r="B142" s="124"/>
      <c r="D142" s="125" t="s">
        <v>70</v>
      </c>
      <c r="E142" s="133" t="s">
        <v>235</v>
      </c>
      <c r="F142" s="133" t="s">
        <v>236</v>
      </c>
      <c r="J142" s="134">
        <f>BK142</f>
        <v>39.090000000000003</v>
      </c>
      <c r="L142" s="124"/>
      <c r="M142" s="128"/>
      <c r="P142" s="129">
        <f>P143</f>
        <v>1.534284</v>
      </c>
      <c r="R142" s="129">
        <f>R143</f>
        <v>0</v>
      </c>
      <c r="T142" s="130">
        <f>T143</f>
        <v>0</v>
      </c>
      <c r="AR142" s="125" t="s">
        <v>78</v>
      </c>
      <c r="AT142" s="131" t="s">
        <v>70</v>
      </c>
      <c r="AU142" s="131" t="s">
        <v>78</v>
      </c>
      <c r="AY142" s="125" t="s">
        <v>209</v>
      </c>
      <c r="BK142" s="132">
        <f>BK143</f>
        <v>39.090000000000003</v>
      </c>
    </row>
    <row r="143" spans="2:65" s="1" customFormat="1" ht="33" customHeight="1">
      <c r="B143" s="135"/>
      <c r="C143" s="136" t="s">
        <v>75</v>
      </c>
      <c r="D143" s="136" t="s">
        <v>212</v>
      </c>
      <c r="E143" s="137" t="s">
        <v>480</v>
      </c>
      <c r="F143" s="138" t="s">
        <v>481</v>
      </c>
      <c r="G143" s="139" t="s">
        <v>240</v>
      </c>
      <c r="H143" s="140">
        <v>0.78200000000000003</v>
      </c>
      <c r="I143" s="141">
        <v>49.99</v>
      </c>
      <c r="J143" s="141">
        <f>ROUND(I143*H143,2)</f>
        <v>39.090000000000003</v>
      </c>
      <c r="K143" s="142"/>
      <c r="L143" s="25"/>
      <c r="M143" s="162" t="s">
        <v>1</v>
      </c>
      <c r="N143" s="163" t="s">
        <v>37</v>
      </c>
      <c r="O143" s="164">
        <v>1.962</v>
      </c>
      <c r="P143" s="164">
        <f>O143*H143</f>
        <v>1.534284</v>
      </c>
      <c r="Q143" s="164">
        <v>0</v>
      </c>
      <c r="R143" s="164">
        <f>Q143*H143</f>
        <v>0</v>
      </c>
      <c r="S143" s="164">
        <v>0</v>
      </c>
      <c r="T143" s="165">
        <f>S143*H143</f>
        <v>0</v>
      </c>
      <c r="AR143" s="147" t="s">
        <v>216</v>
      </c>
      <c r="AT143" s="147" t="s">
        <v>212</v>
      </c>
      <c r="AU143" s="147" t="s">
        <v>84</v>
      </c>
      <c r="AY143" s="13" t="s">
        <v>209</v>
      </c>
      <c r="BE143" s="148">
        <f>IF(N143="základná",J143,0)</f>
        <v>0</v>
      </c>
      <c r="BF143" s="148">
        <f>IF(N143="znížená",J143,0)</f>
        <v>39.090000000000003</v>
      </c>
      <c r="BG143" s="148">
        <f>IF(N143="zákl. prenesená",J143,0)</f>
        <v>0</v>
      </c>
      <c r="BH143" s="148">
        <f>IF(N143="zníž. prenesená",J143,0)</f>
        <v>0</v>
      </c>
      <c r="BI143" s="148">
        <f>IF(N143="nulová",J143,0)</f>
        <v>0</v>
      </c>
      <c r="BJ143" s="13" t="s">
        <v>84</v>
      </c>
      <c r="BK143" s="148">
        <f>ROUND(I143*H143,2)</f>
        <v>39.090000000000003</v>
      </c>
      <c r="BL143" s="13" t="s">
        <v>216</v>
      </c>
      <c r="BM143" s="147" t="s">
        <v>482</v>
      </c>
    </row>
    <row r="144" spans="2:65" s="1" customFormat="1" ht="6.95" customHeight="1">
      <c r="B144" s="40"/>
      <c r="C144" s="41"/>
      <c r="D144" s="41"/>
      <c r="E144" s="41"/>
      <c r="F144" s="41"/>
      <c r="G144" s="41"/>
      <c r="H144" s="41"/>
      <c r="I144" s="41"/>
      <c r="J144" s="41"/>
      <c r="K144" s="41"/>
      <c r="L144" s="25"/>
    </row>
  </sheetData>
  <autoFilter ref="C124:K143" xr:uid="{00000000-0009-0000-0000-00001C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BM15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88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173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PRVKY VÝBAVY</v>
      </c>
      <c r="F7" s="208"/>
      <c r="G7" s="208"/>
      <c r="H7" s="208"/>
      <c r="L7" s="16"/>
    </row>
    <row r="8" spans="2:46" ht="12" customHeight="1">
      <c r="B8" s="16"/>
      <c r="D8" s="22" t="s">
        <v>174</v>
      </c>
      <c r="L8" s="16"/>
    </row>
    <row r="9" spans="2:46" s="1" customFormat="1" ht="16.5" customHeight="1">
      <c r="B9" s="25"/>
      <c r="E9" s="207" t="s">
        <v>175</v>
      </c>
      <c r="F9" s="209"/>
      <c r="G9" s="209"/>
      <c r="H9" s="209"/>
      <c r="L9" s="25"/>
    </row>
    <row r="10" spans="2:46" s="1" customFormat="1" ht="12" customHeight="1">
      <c r="B10" s="25"/>
      <c r="D10" s="22" t="s">
        <v>176</v>
      </c>
      <c r="L10" s="25"/>
    </row>
    <row r="11" spans="2:46" s="1" customFormat="1" ht="16.5" customHeight="1">
      <c r="B11" s="25"/>
      <c r="E11" s="169" t="s">
        <v>415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89" t="str">
        <f>'Rekapitulácia stavby'!E14</f>
        <v xml:space="preserve"> </v>
      </c>
      <c r="F20" s="189"/>
      <c r="G20" s="189"/>
      <c r="H20" s="189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92" t="s">
        <v>1</v>
      </c>
      <c r="F29" s="192"/>
      <c r="G29" s="192"/>
      <c r="H29" s="192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ROUND(J128, 2)</f>
        <v>7303.3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ROUND((SUM(BE128:BE155)),  2)</f>
        <v>0</v>
      </c>
      <c r="G35" s="93"/>
      <c r="H35" s="93"/>
      <c r="I35" s="94">
        <v>0.2</v>
      </c>
      <c r="J35" s="92">
        <f>ROUND(((SUM(BE128:BE155))*I35),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ROUND((SUM(BF128:BF155)),  2)</f>
        <v>7303.3</v>
      </c>
      <c r="I36" s="95">
        <v>0.2</v>
      </c>
      <c r="J36" s="82">
        <f>ROUND(((SUM(BF128:BF155))*I36),  2)</f>
        <v>1460.66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ROUND((SUM(BG128:BG155)),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ROUND((SUM(BH128:BH155)),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ROUND((SUM(BI128:BI155)),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8763.9600000000009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178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PRVKY VÝBAVY</v>
      </c>
      <c r="F85" s="208"/>
      <c r="G85" s="208"/>
      <c r="H85" s="208"/>
      <c r="L85" s="25"/>
    </row>
    <row r="86" spans="2:12" ht="12" customHeight="1">
      <c r="B86" s="16"/>
      <c r="C86" s="22" t="s">
        <v>174</v>
      </c>
      <c r="L86" s="16"/>
    </row>
    <row r="87" spans="2:12" s="1" customFormat="1" ht="16.5" customHeight="1">
      <c r="B87" s="25"/>
      <c r="E87" s="207" t="s">
        <v>175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176</v>
      </c>
      <c r="L88" s="25"/>
    </row>
    <row r="89" spans="2:12" s="1" customFormat="1" ht="16.5" customHeight="1">
      <c r="B89" s="25"/>
      <c r="E89" s="169" t="str">
        <f>E11</f>
        <v>12.02 - FOTOPOINT - VARIANT A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179</v>
      </c>
      <c r="D96" s="96"/>
      <c r="E96" s="96"/>
      <c r="F96" s="96"/>
      <c r="G96" s="96"/>
      <c r="H96" s="96"/>
      <c r="I96" s="96"/>
      <c r="J96" s="105" t="s">
        <v>180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181</v>
      </c>
      <c r="J98" s="62">
        <f>J128</f>
        <v>7303.2999999999993</v>
      </c>
      <c r="L98" s="25"/>
      <c r="AU98" s="13" t="s">
        <v>182</v>
      </c>
    </row>
    <row r="99" spans="2:47" s="8" customFormat="1" ht="24.95" customHeight="1">
      <c r="B99" s="107"/>
      <c r="D99" s="108" t="s">
        <v>183</v>
      </c>
      <c r="E99" s="109"/>
      <c r="F99" s="109"/>
      <c r="G99" s="109"/>
      <c r="H99" s="109"/>
      <c r="I99" s="109"/>
      <c r="J99" s="110">
        <f>J129</f>
        <v>412.28000000000003</v>
      </c>
      <c r="L99" s="107"/>
    </row>
    <row r="100" spans="2:47" s="9" customFormat="1" ht="19.899999999999999" customHeight="1">
      <c r="B100" s="111"/>
      <c r="D100" s="112" t="s">
        <v>184</v>
      </c>
      <c r="E100" s="113"/>
      <c r="F100" s="113"/>
      <c r="G100" s="113"/>
      <c r="H100" s="113"/>
      <c r="I100" s="113"/>
      <c r="J100" s="114">
        <f>J130</f>
        <v>359.8</v>
      </c>
      <c r="L100" s="111"/>
    </row>
    <row r="101" spans="2:47" s="9" customFormat="1" ht="19.899999999999999" customHeight="1">
      <c r="B101" s="111"/>
      <c r="D101" s="112" t="s">
        <v>186</v>
      </c>
      <c r="E101" s="113"/>
      <c r="F101" s="113"/>
      <c r="G101" s="113"/>
      <c r="H101" s="113"/>
      <c r="I101" s="113"/>
      <c r="J101" s="114">
        <f>J133</f>
        <v>51.16</v>
      </c>
      <c r="L101" s="111"/>
    </row>
    <row r="102" spans="2:47" s="9" customFormat="1" ht="19.899999999999999" customHeight="1">
      <c r="B102" s="111"/>
      <c r="D102" s="112" t="s">
        <v>187</v>
      </c>
      <c r="E102" s="113"/>
      <c r="F102" s="113"/>
      <c r="G102" s="113"/>
      <c r="H102" s="113"/>
      <c r="I102" s="113"/>
      <c r="J102" s="114">
        <f>J135</f>
        <v>1.32</v>
      </c>
      <c r="L102" s="111"/>
    </row>
    <row r="103" spans="2:47" s="8" customFormat="1" ht="24.95" customHeight="1">
      <c r="B103" s="107"/>
      <c r="D103" s="108" t="s">
        <v>188</v>
      </c>
      <c r="E103" s="109"/>
      <c r="F103" s="109"/>
      <c r="G103" s="109"/>
      <c r="H103" s="109"/>
      <c r="I103" s="109"/>
      <c r="J103" s="110">
        <f>J137</f>
        <v>6891.0199999999995</v>
      </c>
      <c r="L103" s="107"/>
    </row>
    <row r="104" spans="2:47" s="9" customFormat="1" ht="19.899999999999999" customHeight="1">
      <c r="B104" s="111"/>
      <c r="D104" s="112" t="s">
        <v>190</v>
      </c>
      <c r="E104" s="113"/>
      <c r="F104" s="113"/>
      <c r="G104" s="113"/>
      <c r="H104" s="113"/>
      <c r="I104" s="113"/>
      <c r="J104" s="114">
        <f>J138</f>
        <v>5677.8499999999995</v>
      </c>
      <c r="L104" s="111"/>
    </row>
    <row r="105" spans="2:47" s="9" customFormat="1" ht="19.899999999999999" customHeight="1">
      <c r="B105" s="111"/>
      <c r="D105" s="112" t="s">
        <v>193</v>
      </c>
      <c r="E105" s="113"/>
      <c r="F105" s="113"/>
      <c r="G105" s="113"/>
      <c r="H105" s="113"/>
      <c r="I105" s="113"/>
      <c r="J105" s="114">
        <f>J143</f>
        <v>753.88000000000011</v>
      </c>
      <c r="L105" s="111"/>
    </row>
    <row r="106" spans="2:47" s="9" customFormat="1" ht="19.899999999999999" customHeight="1">
      <c r="B106" s="111"/>
      <c r="D106" s="112" t="s">
        <v>194</v>
      </c>
      <c r="E106" s="113"/>
      <c r="F106" s="113"/>
      <c r="G106" s="113"/>
      <c r="H106" s="113"/>
      <c r="I106" s="113"/>
      <c r="J106" s="114">
        <f>J150</f>
        <v>459.29</v>
      </c>
      <c r="L106" s="111"/>
    </row>
    <row r="107" spans="2:47" s="1" customFormat="1" ht="21.75" customHeight="1">
      <c r="B107" s="25"/>
      <c r="L107" s="25"/>
    </row>
    <row r="108" spans="2:47" s="1" customFormat="1" ht="6.95" customHeight="1"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25"/>
    </row>
    <row r="112" spans="2:47" s="1" customFormat="1" ht="6.95" customHeight="1">
      <c r="B112" s="42"/>
      <c r="C112" s="43"/>
      <c r="D112" s="43"/>
      <c r="E112" s="43"/>
      <c r="F112" s="43"/>
      <c r="G112" s="43"/>
      <c r="H112" s="43"/>
      <c r="I112" s="43"/>
      <c r="J112" s="43"/>
      <c r="K112" s="43"/>
      <c r="L112" s="25"/>
    </row>
    <row r="113" spans="2:63" s="1" customFormat="1" ht="24.95" customHeight="1">
      <c r="B113" s="25"/>
      <c r="C113" s="17" t="s">
        <v>195</v>
      </c>
      <c r="L113" s="25"/>
    </row>
    <row r="114" spans="2:63" s="1" customFormat="1" ht="6.95" customHeight="1">
      <c r="B114" s="25"/>
      <c r="L114" s="25"/>
    </row>
    <row r="115" spans="2:63" s="1" customFormat="1" ht="12" customHeight="1">
      <c r="B115" s="25"/>
      <c r="C115" s="22" t="s">
        <v>13</v>
      </c>
      <c r="L115" s="25"/>
    </row>
    <row r="116" spans="2:63" s="1" customFormat="1" ht="26.25" customHeight="1">
      <c r="B116" s="25"/>
      <c r="E116" s="207" t="str">
        <f>E7</f>
        <v>PRVKY DROBNEJ ARCHITEKTÚRY A OSTATNEJ VÝBAVY PRE DOPRAVNÚ A CYKLO INFRAŠTRUKTÚRU PRVKY VÝBAVY</v>
      </c>
      <c r="F116" s="208"/>
      <c r="G116" s="208"/>
      <c r="H116" s="208"/>
      <c r="L116" s="25"/>
    </row>
    <row r="117" spans="2:63" ht="12" customHeight="1">
      <c r="B117" s="16"/>
      <c r="C117" s="22" t="s">
        <v>174</v>
      </c>
      <c r="L117" s="16"/>
    </row>
    <row r="118" spans="2:63" s="1" customFormat="1" ht="16.5" customHeight="1">
      <c r="B118" s="25"/>
      <c r="E118" s="207" t="s">
        <v>175</v>
      </c>
      <c r="F118" s="209"/>
      <c r="G118" s="209"/>
      <c r="H118" s="209"/>
      <c r="L118" s="25"/>
    </row>
    <row r="119" spans="2:63" s="1" customFormat="1" ht="12" customHeight="1">
      <c r="B119" s="25"/>
      <c r="C119" s="22" t="s">
        <v>176</v>
      </c>
      <c r="L119" s="25"/>
    </row>
    <row r="120" spans="2:63" s="1" customFormat="1" ht="16.5" customHeight="1">
      <c r="B120" s="25"/>
      <c r="E120" s="169" t="str">
        <f>E11</f>
        <v>12.02 - FOTOPOINT - VARIANT A</v>
      </c>
      <c r="F120" s="209"/>
      <c r="G120" s="209"/>
      <c r="H120" s="209"/>
      <c r="L120" s="25"/>
    </row>
    <row r="121" spans="2:63" s="1" customFormat="1" ht="6.95" customHeight="1">
      <c r="B121" s="25"/>
      <c r="L121" s="25"/>
    </row>
    <row r="122" spans="2:63" s="1" customFormat="1" ht="12" customHeight="1">
      <c r="B122" s="25"/>
      <c r="C122" s="22" t="s">
        <v>16</v>
      </c>
      <c r="F122" s="20" t="str">
        <f>F14</f>
        <v xml:space="preserve"> </v>
      </c>
      <c r="I122" s="22" t="s">
        <v>18</v>
      </c>
      <c r="J122" s="48" t="str">
        <f>IF(J14="","",J14)</f>
        <v>9. 11. 2024</v>
      </c>
      <c r="L122" s="25"/>
    </row>
    <row r="123" spans="2:63" s="1" customFormat="1" ht="6.95" customHeight="1">
      <c r="B123" s="25"/>
      <c r="L123" s="25"/>
    </row>
    <row r="124" spans="2:63" s="1" customFormat="1" ht="54.4" customHeight="1">
      <c r="B124" s="25"/>
      <c r="C124" s="22" t="s">
        <v>20</v>
      </c>
      <c r="F124" s="20" t="str">
        <f>E17</f>
        <v>SÚC PSK, Jesenná 14, 080 05 Prešov</v>
      </c>
      <c r="I124" s="22" t="s">
        <v>25</v>
      </c>
      <c r="J124" s="23" t="str">
        <f>E23</f>
        <v>ŠTOFIRA ARCHITEKTI, s.r.o., Strojárska 2206, Snina</v>
      </c>
      <c r="L124" s="25"/>
    </row>
    <row r="125" spans="2:63" s="1" customFormat="1" ht="15.2" customHeight="1">
      <c r="B125" s="25"/>
      <c r="C125" s="22" t="s">
        <v>24</v>
      </c>
      <c r="F125" s="20" t="str">
        <f>IF(E20="","",E20)</f>
        <v xml:space="preserve"> </v>
      </c>
      <c r="I125" s="22" t="s">
        <v>28</v>
      </c>
      <c r="J125" s="23" t="str">
        <f>E26</f>
        <v>Martin Kofira - KM</v>
      </c>
      <c r="L125" s="25"/>
    </row>
    <row r="126" spans="2:63" s="1" customFormat="1" ht="10.35" customHeight="1">
      <c r="B126" s="25"/>
      <c r="L126" s="25"/>
    </row>
    <row r="127" spans="2:63" s="10" customFormat="1" ht="29.25" customHeight="1">
      <c r="B127" s="115"/>
      <c r="C127" s="116" t="s">
        <v>196</v>
      </c>
      <c r="D127" s="117" t="s">
        <v>56</v>
      </c>
      <c r="E127" s="117" t="s">
        <v>52</v>
      </c>
      <c r="F127" s="117" t="s">
        <v>53</v>
      </c>
      <c r="G127" s="117" t="s">
        <v>197</v>
      </c>
      <c r="H127" s="117" t="s">
        <v>198</v>
      </c>
      <c r="I127" s="117" t="s">
        <v>199</v>
      </c>
      <c r="J127" s="118" t="s">
        <v>180</v>
      </c>
      <c r="K127" s="119" t="s">
        <v>200</v>
      </c>
      <c r="L127" s="115"/>
      <c r="M127" s="55" t="s">
        <v>1</v>
      </c>
      <c r="N127" s="56" t="s">
        <v>35</v>
      </c>
      <c r="O127" s="56" t="s">
        <v>201</v>
      </c>
      <c r="P127" s="56" t="s">
        <v>202</v>
      </c>
      <c r="Q127" s="56" t="s">
        <v>203</v>
      </c>
      <c r="R127" s="56" t="s">
        <v>204</v>
      </c>
      <c r="S127" s="56" t="s">
        <v>205</v>
      </c>
      <c r="T127" s="57" t="s">
        <v>206</v>
      </c>
    </row>
    <row r="128" spans="2:63" s="1" customFormat="1" ht="22.9" customHeight="1">
      <c r="B128" s="25"/>
      <c r="C128" s="60" t="s">
        <v>181</v>
      </c>
      <c r="J128" s="120">
        <f>BK128</f>
        <v>7303.2999999999993</v>
      </c>
      <c r="L128" s="25"/>
      <c r="M128" s="58"/>
      <c r="N128" s="49"/>
      <c r="O128" s="49"/>
      <c r="P128" s="121">
        <f>P129+P137</f>
        <v>97.950054570000006</v>
      </c>
      <c r="Q128" s="49"/>
      <c r="R128" s="121">
        <f>R129+R137</f>
        <v>1.9088936135800001</v>
      </c>
      <c r="S128" s="49"/>
      <c r="T128" s="122">
        <f>T129+T137</f>
        <v>0</v>
      </c>
      <c r="AT128" s="13" t="s">
        <v>70</v>
      </c>
      <c r="AU128" s="13" t="s">
        <v>182</v>
      </c>
      <c r="BK128" s="123">
        <f>BK129+BK137</f>
        <v>7303.2999999999993</v>
      </c>
    </row>
    <row r="129" spans="2:65" s="11" customFormat="1" ht="25.9" customHeight="1">
      <c r="B129" s="124"/>
      <c r="D129" s="125" t="s">
        <v>70</v>
      </c>
      <c r="E129" s="126" t="s">
        <v>207</v>
      </c>
      <c r="F129" s="126" t="s">
        <v>208</v>
      </c>
      <c r="J129" s="127">
        <f>BK129</f>
        <v>412.28000000000003</v>
      </c>
      <c r="L129" s="124"/>
      <c r="M129" s="128"/>
      <c r="P129" s="129">
        <f>P130+P133+P135</f>
        <v>2.1141838400000004</v>
      </c>
      <c r="R129" s="129">
        <f>R130+R133+R135</f>
        <v>6.9769349760000016E-2</v>
      </c>
      <c r="T129" s="130">
        <f>T130+T133+T135</f>
        <v>0</v>
      </c>
      <c r="AR129" s="125" t="s">
        <v>78</v>
      </c>
      <c r="AT129" s="131" t="s">
        <v>70</v>
      </c>
      <c r="AU129" s="131" t="s">
        <v>71</v>
      </c>
      <c r="AY129" s="125" t="s">
        <v>209</v>
      </c>
      <c r="BK129" s="132">
        <f>BK130+BK133+BK135</f>
        <v>412.28000000000003</v>
      </c>
    </row>
    <row r="130" spans="2:65" s="11" customFormat="1" ht="22.9" customHeight="1">
      <c r="B130" s="124"/>
      <c r="D130" s="125" t="s">
        <v>70</v>
      </c>
      <c r="E130" s="133" t="s">
        <v>210</v>
      </c>
      <c r="F130" s="133" t="s">
        <v>211</v>
      </c>
      <c r="J130" s="134">
        <f>BK130</f>
        <v>359.8</v>
      </c>
      <c r="L130" s="124"/>
      <c r="M130" s="128"/>
      <c r="P130" s="129">
        <f>SUM(P131:P132)</f>
        <v>0.81676000000000004</v>
      </c>
      <c r="R130" s="129">
        <f>SUM(R131:R132)</f>
        <v>5.2579200000000006E-2</v>
      </c>
      <c r="T130" s="130">
        <f>SUM(T131:T132)</f>
        <v>0</v>
      </c>
      <c r="AR130" s="125" t="s">
        <v>78</v>
      </c>
      <c r="AT130" s="131" t="s">
        <v>70</v>
      </c>
      <c r="AU130" s="131" t="s">
        <v>78</v>
      </c>
      <c r="AY130" s="125" t="s">
        <v>209</v>
      </c>
      <c r="BK130" s="132">
        <f>SUM(BK131:BK132)</f>
        <v>359.8</v>
      </c>
    </row>
    <row r="131" spans="2:65" s="1" customFormat="1" ht="16.5" customHeight="1">
      <c r="B131" s="135"/>
      <c r="C131" s="136" t="s">
        <v>78</v>
      </c>
      <c r="D131" s="136" t="s">
        <v>212</v>
      </c>
      <c r="E131" s="137" t="s">
        <v>213</v>
      </c>
      <c r="F131" s="138" t="s">
        <v>214</v>
      </c>
      <c r="G131" s="139" t="s">
        <v>215</v>
      </c>
      <c r="H131" s="140">
        <v>4</v>
      </c>
      <c r="I131" s="141">
        <v>17.14</v>
      </c>
      <c r="J131" s="141">
        <f>ROUND(I131*H131,2)</f>
        <v>68.56</v>
      </c>
      <c r="K131" s="142"/>
      <c r="L131" s="25"/>
      <c r="M131" s="143" t="s">
        <v>1</v>
      </c>
      <c r="N131" s="144" t="s">
        <v>37</v>
      </c>
      <c r="O131" s="145">
        <v>0.20419000000000001</v>
      </c>
      <c r="P131" s="145">
        <f>O131*H131</f>
        <v>0.81676000000000004</v>
      </c>
      <c r="Q131" s="145">
        <v>2.6448000000000001E-3</v>
      </c>
      <c r="R131" s="145">
        <f>Q131*H131</f>
        <v>1.05792E-2</v>
      </c>
      <c r="S131" s="145">
        <v>0</v>
      </c>
      <c r="T131" s="146">
        <f>S131*H131</f>
        <v>0</v>
      </c>
      <c r="AR131" s="147" t="s">
        <v>216</v>
      </c>
      <c r="AT131" s="147" t="s">
        <v>212</v>
      </c>
      <c r="AU131" s="147" t="s">
        <v>84</v>
      </c>
      <c r="AY131" s="13" t="s">
        <v>209</v>
      </c>
      <c r="BE131" s="148">
        <f>IF(N131="základná",J131,0)</f>
        <v>0</v>
      </c>
      <c r="BF131" s="148">
        <f>IF(N131="znížená",J131,0)</f>
        <v>68.56</v>
      </c>
      <c r="BG131" s="148">
        <f>IF(N131="zákl. prenesená",J131,0)</f>
        <v>0</v>
      </c>
      <c r="BH131" s="148">
        <f>IF(N131="zníž. prenesená",J131,0)</f>
        <v>0</v>
      </c>
      <c r="BI131" s="148">
        <f>IF(N131="nulová",J131,0)</f>
        <v>0</v>
      </c>
      <c r="BJ131" s="13" t="s">
        <v>84</v>
      </c>
      <c r="BK131" s="148">
        <f>ROUND(I131*H131,2)</f>
        <v>68.56</v>
      </c>
      <c r="BL131" s="13" t="s">
        <v>216</v>
      </c>
      <c r="BM131" s="147" t="s">
        <v>217</v>
      </c>
    </row>
    <row r="132" spans="2:65" s="1" customFormat="1" ht="33" customHeight="1">
      <c r="B132" s="135"/>
      <c r="C132" s="149" t="s">
        <v>84</v>
      </c>
      <c r="D132" s="149" t="s">
        <v>218</v>
      </c>
      <c r="E132" s="150" t="s">
        <v>219</v>
      </c>
      <c r="F132" s="151" t="s">
        <v>220</v>
      </c>
      <c r="G132" s="152" t="s">
        <v>215</v>
      </c>
      <c r="H132" s="153">
        <v>4</v>
      </c>
      <c r="I132" s="154">
        <v>72.81</v>
      </c>
      <c r="J132" s="154">
        <f>ROUND(I132*H132,2)</f>
        <v>291.24</v>
      </c>
      <c r="K132" s="155"/>
      <c r="L132" s="156"/>
      <c r="M132" s="157" t="s">
        <v>1</v>
      </c>
      <c r="N132" s="158" t="s">
        <v>37</v>
      </c>
      <c r="O132" s="145">
        <v>0</v>
      </c>
      <c r="P132" s="145">
        <f>O132*H132</f>
        <v>0</v>
      </c>
      <c r="Q132" s="145">
        <v>1.0500000000000001E-2</v>
      </c>
      <c r="R132" s="145">
        <f>Q132*H132</f>
        <v>4.2000000000000003E-2</v>
      </c>
      <c r="S132" s="145">
        <v>0</v>
      </c>
      <c r="T132" s="146">
        <f>S132*H132</f>
        <v>0</v>
      </c>
      <c r="AR132" s="147" t="s">
        <v>221</v>
      </c>
      <c r="AT132" s="147" t="s">
        <v>218</v>
      </c>
      <c r="AU132" s="147" t="s">
        <v>84</v>
      </c>
      <c r="AY132" s="13" t="s">
        <v>209</v>
      </c>
      <c r="BE132" s="148">
        <f>IF(N132="základná",J132,0)</f>
        <v>0</v>
      </c>
      <c r="BF132" s="148">
        <f>IF(N132="znížená",J132,0)</f>
        <v>291.24</v>
      </c>
      <c r="BG132" s="148">
        <f>IF(N132="zákl. prenesená",J132,0)</f>
        <v>0</v>
      </c>
      <c r="BH132" s="148">
        <f>IF(N132="zníž. prenesená",J132,0)</f>
        <v>0</v>
      </c>
      <c r="BI132" s="148">
        <f>IF(N132="nulová",J132,0)</f>
        <v>0</v>
      </c>
      <c r="BJ132" s="13" t="s">
        <v>84</v>
      </c>
      <c r="BK132" s="148">
        <f>ROUND(I132*H132,2)</f>
        <v>291.24</v>
      </c>
      <c r="BL132" s="13" t="s">
        <v>216</v>
      </c>
      <c r="BM132" s="147" t="s">
        <v>222</v>
      </c>
    </row>
    <row r="133" spans="2:65" s="11" customFormat="1" ht="22.9" customHeight="1">
      <c r="B133" s="124"/>
      <c r="D133" s="125" t="s">
        <v>70</v>
      </c>
      <c r="E133" s="133" t="s">
        <v>229</v>
      </c>
      <c r="F133" s="133" t="s">
        <v>230</v>
      </c>
      <c r="J133" s="134">
        <f>BK133</f>
        <v>51.16</v>
      </c>
      <c r="L133" s="124"/>
      <c r="M133" s="128"/>
      <c r="P133" s="129">
        <f>P134</f>
        <v>1.2345638400000001</v>
      </c>
      <c r="R133" s="129">
        <f>R134</f>
        <v>1.7190149760000002E-2</v>
      </c>
      <c r="T133" s="130">
        <f>T134</f>
        <v>0</v>
      </c>
      <c r="AR133" s="125" t="s">
        <v>78</v>
      </c>
      <c r="AT133" s="131" t="s">
        <v>70</v>
      </c>
      <c r="AU133" s="131" t="s">
        <v>78</v>
      </c>
      <c r="AY133" s="125" t="s">
        <v>209</v>
      </c>
      <c r="BK133" s="132">
        <f>BK134</f>
        <v>51.16</v>
      </c>
    </row>
    <row r="134" spans="2:65" s="1" customFormat="1" ht="24.2" customHeight="1">
      <c r="B134" s="135"/>
      <c r="C134" s="136" t="s">
        <v>210</v>
      </c>
      <c r="D134" s="136" t="s">
        <v>212</v>
      </c>
      <c r="E134" s="137" t="s">
        <v>416</v>
      </c>
      <c r="F134" s="138" t="s">
        <v>417</v>
      </c>
      <c r="G134" s="139" t="s">
        <v>233</v>
      </c>
      <c r="H134" s="140">
        <v>8.9280000000000008</v>
      </c>
      <c r="I134" s="141">
        <v>5.73</v>
      </c>
      <c r="J134" s="141">
        <f>ROUND(I134*H134,2)</f>
        <v>51.16</v>
      </c>
      <c r="K134" s="142"/>
      <c r="L134" s="25"/>
      <c r="M134" s="143" t="s">
        <v>1</v>
      </c>
      <c r="N134" s="144" t="s">
        <v>37</v>
      </c>
      <c r="O134" s="145">
        <v>0.13827999999999999</v>
      </c>
      <c r="P134" s="145">
        <f>O134*H134</f>
        <v>1.2345638400000001</v>
      </c>
      <c r="Q134" s="145">
        <v>1.92542E-3</v>
      </c>
      <c r="R134" s="145">
        <f>Q134*H134</f>
        <v>1.7190149760000002E-2</v>
      </c>
      <c r="S134" s="145">
        <v>0</v>
      </c>
      <c r="T134" s="146">
        <f>S134*H134</f>
        <v>0</v>
      </c>
      <c r="AR134" s="147" t="s">
        <v>216</v>
      </c>
      <c r="AT134" s="147" t="s">
        <v>212</v>
      </c>
      <c r="AU134" s="147" t="s">
        <v>84</v>
      </c>
      <c r="AY134" s="13" t="s">
        <v>209</v>
      </c>
      <c r="BE134" s="148">
        <f>IF(N134="základná",J134,0)</f>
        <v>0</v>
      </c>
      <c r="BF134" s="148">
        <f>IF(N134="znížená",J134,0)</f>
        <v>51.16</v>
      </c>
      <c r="BG134" s="148">
        <f>IF(N134="zákl. prenesená",J134,0)</f>
        <v>0</v>
      </c>
      <c r="BH134" s="148">
        <f>IF(N134="zníž. prenesená",J134,0)</f>
        <v>0</v>
      </c>
      <c r="BI134" s="148">
        <f>IF(N134="nulová",J134,0)</f>
        <v>0</v>
      </c>
      <c r="BJ134" s="13" t="s">
        <v>84</v>
      </c>
      <c r="BK134" s="148">
        <f>ROUND(I134*H134,2)</f>
        <v>51.16</v>
      </c>
      <c r="BL134" s="13" t="s">
        <v>216</v>
      </c>
      <c r="BM134" s="147" t="s">
        <v>418</v>
      </c>
    </row>
    <row r="135" spans="2:65" s="11" customFormat="1" ht="22.9" customHeight="1">
      <c r="B135" s="124"/>
      <c r="D135" s="125" t="s">
        <v>70</v>
      </c>
      <c r="E135" s="133" t="s">
        <v>235</v>
      </c>
      <c r="F135" s="133" t="s">
        <v>236</v>
      </c>
      <c r="J135" s="134">
        <f>BK135</f>
        <v>1.32</v>
      </c>
      <c r="L135" s="124"/>
      <c r="M135" s="128"/>
      <c r="P135" s="129">
        <f>P136</f>
        <v>6.2860000000000013E-2</v>
      </c>
      <c r="R135" s="129">
        <f>R136</f>
        <v>0</v>
      </c>
      <c r="T135" s="130">
        <f>T136</f>
        <v>0</v>
      </c>
      <c r="AR135" s="125" t="s">
        <v>78</v>
      </c>
      <c r="AT135" s="131" t="s">
        <v>70</v>
      </c>
      <c r="AU135" s="131" t="s">
        <v>78</v>
      </c>
      <c r="AY135" s="125" t="s">
        <v>209</v>
      </c>
      <c r="BK135" s="132">
        <f>BK136</f>
        <v>1.32</v>
      </c>
    </row>
    <row r="136" spans="2:65" s="1" customFormat="1" ht="33" customHeight="1">
      <c r="B136" s="135"/>
      <c r="C136" s="136" t="s">
        <v>216</v>
      </c>
      <c r="D136" s="136" t="s">
        <v>212</v>
      </c>
      <c r="E136" s="137" t="s">
        <v>238</v>
      </c>
      <c r="F136" s="138" t="s">
        <v>239</v>
      </c>
      <c r="G136" s="139" t="s">
        <v>240</v>
      </c>
      <c r="H136" s="140">
        <v>7.0000000000000007E-2</v>
      </c>
      <c r="I136" s="141">
        <v>18.809999999999999</v>
      </c>
      <c r="J136" s="141">
        <f>ROUND(I136*H136,2)</f>
        <v>1.32</v>
      </c>
      <c r="K136" s="142"/>
      <c r="L136" s="25"/>
      <c r="M136" s="143" t="s">
        <v>1</v>
      </c>
      <c r="N136" s="144" t="s">
        <v>37</v>
      </c>
      <c r="O136" s="145">
        <v>0.89800000000000002</v>
      </c>
      <c r="P136" s="145">
        <f>O136*H136</f>
        <v>6.2860000000000013E-2</v>
      </c>
      <c r="Q136" s="145">
        <v>0</v>
      </c>
      <c r="R136" s="145">
        <f>Q136*H136</f>
        <v>0</v>
      </c>
      <c r="S136" s="145">
        <v>0</v>
      </c>
      <c r="T136" s="146">
        <f>S136*H136</f>
        <v>0</v>
      </c>
      <c r="AR136" s="147" t="s">
        <v>216</v>
      </c>
      <c r="AT136" s="147" t="s">
        <v>212</v>
      </c>
      <c r="AU136" s="147" t="s">
        <v>84</v>
      </c>
      <c r="AY136" s="13" t="s">
        <v>209</v>
      </c>
      <c r="BE136" s="148">
        <f>IF(N136="základná",J136,0)</f>
        <v>0</v>
      </c>
      <c r="BF136" s="148">
        <f>IF(N136="znížená",J136,0)</f>
        <v>1.32</v>
      </c>
      <c r="BG136" s="148">
        <f>IF(N136="zákl. prenesená",J136,0)</f>
        <v>0</v>
      </c>
      <c r="BH136" s="148">
        <f>IF(N136="zníž. prenesená",J136,0)</f>
        <v>0</v>
      </c>
      <c r="BI136" s="148">
        <f>IF(N136="nulová",J136,0)</f>
        <v>0</v>
      </c>
      <c r="BJ136" s="13" t="s">
        <v>84</v>
      </c>
      <c r="BK136" s="148">
        <f>ROUND(I136*H136,2)</f>
        <v>1.32</v>
      </c>
      <c r="BL136" s="13" t="s">
        <v>216</v>
      </c>
      <c r="BM136" s="147" t="s">
        <v>241</v>
      </c>
    </row>
    <row r="137" spans="2:65" s="11" customFormat="1" ht="25.9" customHeight="1">
      <c r="B137" s="124"/>
      <c r="D137" s="125" t="s">
        <v>70</v>
      </c>
      <c r="E137" s="126" t="s">
        <v>242</v>
      </c>
      <c r="F137" s="126" t="s">
        <v>243</v>
      </c>
      <c r="J137" s="127">
        <f>BK137</f>
        <v>6891.0199999999995</v>
      </c>
      <c r="L137" s="124"/>
      <c r="M137" s="128"/>
      <c r="P137" s="129">
        <f>P138+P143+P150</f>
        <v>95.835870730000011</v>
      </c>
      <c r="R137" s="129">
        <f>R138+R143+R150</f>
        <v>1.83912426382</v>
      </c>
      <c r="T137" s="130">
        <f>T138+T143+T150</f>
        <v>0</v>
      </c>
      <c r="AR137" s="125" t="s">
        <v>84</v>
      </c>
      <c r="AT137" s="131" t="s">
        <v>70</v>
      </c>
      <c r="AU137" s="131" t="s">
        <v>71</v>
      </c>
      <c r="AY137" s="125" t="s">
        <v>209</v>
      </c>
      <c r="BK137" s="132">
        <f>BK138+BK143+BK150</f>
        <v>6891.0199999999995</v>
      </c>
    </row>
    <row r="138" spans="2:65" s="11" customFormat="1" ht="22.9" customHeight="1">
      <c r="B138" s="124"/>
      <c r="D138" s="125" t="s">
        <v>70</v>
      </c>
      <c r="E138" s="133" t="s">
        <v>291</v>
      </c>
      <c r="F138" s="133" t="s">
        <v>292</v>
      </c>
      <c r="J138" s="134">
        <f>BK138</f>
        <v>5677.8499999999995</v>
      </c>
      <c r="L138" s="124"/>
      <c r="M138" s="128"/>
      <c r="P138" s="129">
        <f>SUM(P139:P142)</f>
        <v>68.935875500000009</v>
      </c>
      <c r="R138" s="129">
        <f>SUM(R139:R142)</f>
        <v>1.7477957200000001</v>
      </c>
      <c r="T138" s="130">
        <f>SUM(T139:T142)</f>
        <v>0</v>
      </c>
      <c r="AR138" s="125" t="s">
        <v>84</v>
      </c>
      <c r="AT138" s="131" t="s">
        <v>70</v>
      </c>
      <c r="AU138" s="131" t="s">
        <v>78</v>
      </c>
      <c r="AY138" s="125" t="s">
        <v>209</v>
      </c>
      <c r="BK138" s="132">
        <f>SUM(BK139:BK142)</f>
        <v>5677.8499999999995</v>
      </c>
    </row>
    <row r="139" spans="2:65" s="1" customFormat="1" ht="33" customHeight="1">
      <c r="B139" s="135"/>
      <c r="C139" s="136" t="s">
        <v>237</v>
      </c>
      <c r="D139" s="136" t="s">
        <v>212</v>
      </c>
      <c r="E139" s="137" t="s">
        <v>419</v>
      </c>
      <c r="F139" s="138" t="s">
        <v>420</v>
      </c>
      <c r="G139" s="139" t="s">
        <v>276</v>
      </c>
      <c r="H139" s="140">
        <v>108.25</v>
      </c>
      <c r="I139" s="141">
        <v>16.579999999999998</v>
      </c>
      <c r="J139" s="141">
        <f>ROUND(I139*H139,2)</f>
        <v>1794.79</v>
      </c>
      <c r="K139" s="142"/>
      <c r="L139" s="25"/>
      <c r="M139" s="143" t="s">
        <v>1</v>
      </c>
      <c r="N139" s="144" t="s">
        <v>37</v>
      </c>
      <c r="O139" s="145">
        <v>0.60885</v>
      </c>
      <c r="P139" s="145">
        <f>O139*H139</f>
        <v>65.908012499999998</v>
      </c>
      <c r="Q139" s="145">
        <v>2.1000000000000001E-4</v>
      </c>
      <c r="R139" s="145">
        <f>Q139*H139</f>
        <v>2.2732499999999999E-2</v>
      </c>
      <c r="S139" s="145">
        <v>0</v>
      </c>
      <c r="T139" s="146">
        <f>S139*H139</f>
        <v>0</v>
      </c>
      <c r="AR139" s="147" t="s">
        <v>248</v>
      </c>
      <c r="AT139" s="147" t="s">
        <v>212</v>
      </c>
      <c r="AU139" s="147" t="s">
        <v>84</v>
      </c>
      <c r="AY139" s="13" t="s">
        <v>209</v>
      </c>
      <c r="BE139" s="148">
        <f>IF(N139="základná",J139,0)</f>
        <v>0</v>
      </c>
      <c r="BF139" s="148">
        <f>IF(N139="znížená",J139,0)</f>
        <v>1794.79</v>
      </c>
      <c r="BG139" s="148">
        <f>IF(N139="zákl. prenesená",J139,0)</f>
        <v>0</v>
      </c>
      <c r="BH139" s="148">
        <f>IF(N139="zníž. prenesená",J139,0)</f>
        <v>0</v>
      </c>
      <c r="BI139" s="148">
        <f>IF(N139="nulová",J139,0)</f>
        <v>0</v>
      </c>
      <c r="BJ139" s="13" t="s">
        <v>84</v>
      </c>
      <c r="BK139" s="148">
        <f>ROUND(I139*H139,2)</f>
        <v>1794.79</v>
      </c>
      <c r="BL139" s="13" t="s">
        <v>248</v>
      </c>
      <c r="BM139" s="147" t="s">
        <v>421</v>
      </c>
    </row>
    <row r="140" spans="2:65" s="1" customFormat="1" ht="16.5" customHeight="1">
      <c r="B140" s="135"/>
      <c r="C140" s="149" t="s">
        <v>223</v>
      </c>
      <c r="D140" s="149" t="s">
        <v>218</v>
      </c>
      <c r="E140" s="150" t="s">
        <v>309</v>
      </c>
      <c r="F140" s="151" t="s">
        <v>310</v>
      </c>
      <c r="G140" s="152" t="s">
        <v>227</v>
      </c>
      <c r="H140" s="153">
        <v>3.0489999999999999</v>
      </c>
      <c r="I140" s="154">
        <v>1210.95</v>
      </c>
      <c r="J140" s="154">
        <f>ROUND(I140*H140,2)</f>
        <v>3692.19</v>
      </c>
      <c r="K140" s="155"/>
      <c r="L140" s="156"/>
      <c r="M140" s="157" t="s">
        <v>1</v>
      </c>
      <c r="N140" s="158" t="s">
        <v>37</v>
      </c>
      <c r="O140" s="145">
        <v>0</v>
      </c>
      <c r="P140" s="145">
        <f>O140*H140</f>
        <v>0</v>
      </c>
      <c r="Q140" s="145">
        <v>0.54</v>
      </c>
      <c r="R140" s="145">
        <f>Q140*H140</f>
        <v>1.64646</v>
      </c>
      <c r="S140" s="145">
        <v>0</v>
      </c>
      <c r="T140" s="146">
        <f>S140*H140</f>
        <v>0</v>
      </c>
      <c r="AR140" s="147" t="s">
        <v>253</v>
      </c>
      <c r="AT140" s="147" t="s">
        <v>218</v>
      </c>
      <c r="AU140" s="147" t="s">
        <v>84</v>
      </c>
      <c r="AY140" s="13" t="s">
        <v>209</v>
      </c>
      <c r="BE140" s="148">
        <f>IF(N140="základná",J140,0)</f>
        <v>0</v>
      </c>
      <c r="BF140" s="148">
        <f>IF(N140="znížená",J140,0)</f>
        <v>3692.19</v>
      </c>
      <c r="BG140" s="148">
        <f>IF(N140="zákl. prenesená",J140,0)</f>
        <v>0</v>
      </c>
      <c r="BH140" s="148">
        <f>IF(N140="zníž. prenesená",J140,0)</f>
        <v>0</v>
      </c>
      <c r="BI140" s="148">
        <f>IF(N140="nulová",J140,0)</f>
        <v>0</v>
      </c>
      <c r="BJ140" s="13" t="s">
        <v>84</v>
      </c>
      <c r="BK140" s="148">
        <f>ROUND(I140*H140,2)</f>
        <v>3692.19</v>
      </c>
      <c r="BL140" s="13" t="s">
        <v>248</v>
      </c>
      <c r="BM140" s="147" t="s">
        <v>311</v>
      </c>
    </row>
    <row r="141" spans="2:65" s="1" customFormat="1" ht="24.2" customHeight="1">
      <c r="B141" s="135"/>
      <c r="C141" s="136" t="s">
        <v>250</v>
      </c>
      <c r="D141" s="136" t="s">
        <v>212</v>
      </c>
      <c r="E141" s="137" t="s">
        <v>313</v>
      </c>
      <c r="F141" s="138" t="s">
        <v>314</v>
      </c>
      <c r="G141" s="139" t="s">
        <v>227</v>
      </c>
      <c r="H141" s="140">
        <v>3.0489999999999999</v>
      </c>
      <c r="I141" s="141">
        <v>26.05</v>
      </c>
      <c r="J141" s="141">
        <f>ROUND(I141*H141,2)</f>
        <v>79.430000000000007</v>
      </c>
      <c r="K141" s="142"/>
      <c r="L141" s="25"/>
      <c r="M141" s="143" t="s">
        <v>1</v>
      </c>
      <c r="N141" s="144" t="s">
        <v>37</v>
      </c>
      <c r="O141" s="145">
        <v>1.0999999999999999E-2</v>
      </c>
      <c r="P141" s="145">
        <f>O141*H141</f>
        <v>3.3538999999999999E-2</v>
      </c>
      <c r="Q141" s="145">
        <v>2.5780000000000001E-2</v>
      </c>
      <c r="R141" s="145">
        <f>Q141*H141</f>
        <v>7.8603220000000001E-2</v>
      </c>
      <c r="S141" s="145">
        <v>0</v>
      </c>
      <c r="T141" s="146">
        <f>S141*H141</f>
        <v>0</v>
      </c>
      <c r="AR141" s="147" t="s">
        <v>248</v>
      </c>
      <c r="AT141" s="147" t="s">
        <v>212</v>
      </c>
      <c r="AU141" s="147" t="s">
        <v>84</v>
      </c>
      <c r="AY141" s="13" t="s">
        <v>209</v>
      </c>
      <c r="BE141" s="148">
        <f>IF(N141="základná",J141,0)</f>
        <v>0</v>
      </c>
      <c r="BF141" s="148">
        <f>IF(N141="znížená",J141,0)</f>
        <v>79.430000000000007</v>
      </c>
      <c r="BG141" s="148">
        <f>IF(N141="zákl. prenesená",J141,0)</f>
        <v>0</v>
      </c>
      <c r="BH141" s="148">
        <f>IF(N141="zníž. prenesená",J141,0)</f>
        <v>0</v>
      </c>
      <c r="BI141" s="148">
        <f>IF(N141="nulová",J141,0)</f>
        <v>0</v>
      </c>
      <c r="BJ141" s="13" t="s">
        <v>84</v>
      </c>
      <c r="BK141" s="148">
        <f>ROUND(I141*H141,2)</f>
        <v>79.430000000000007</v>
      </c>
      <c r="BL141" s="13" t="s">
        <v>248</v>
      </c>
      <c r="BM141" s="147" t="s">
        <v>315</v>
      </c>
    </row>
    <row r="142" spans="2:65" s="1" customFormat="1" ht="24.2" customHeight="1">
      <c r="B142" s="135"/>
      <c r="C142" s="136" t="s">
        <v>221</v>
      </c>
      <c r="D142" s="136" t="s">
        <v>212</v>
      </c>
      <c r="E142" s="137" t="s">
        <v>337</v>
      </c>
      <c r="F142" s="138" t="s">
        <v>338</v>
      </c>
      <c r="G142" s="139" t="s">
        <v>240</v>
      </c>
      <c r="H142" s="140">
        <v>1.748</v>
      </c>
      <c r="I142" s="141">
        <v>63.75</v>
      </c>
      <c r="J142" s="141">
        <f>ROUND(I142*H142,2)</f>
        <v>111.44</v>
      </c>
      <c r="K142" s="142"/>
      <c r="L142" s="25"/>
      <c r="M142" s="143" t="s">
        <v>1</v>
      </c>
      <c r="N142" s="144" t="s">
        <v>37</v>
      </c>
      <c r="O142" s="145">
        <v>1.7130000000000001</v>
      </c>
      <c r="P142" s="145">
        <f>O142*H142</f>
        <v>2.9943240000000002</v>
      </c>
      <c r="Q142" s="145">
        <v>0</v>
      </c>
      <c r="R142" s="145">
        <f>Q142*H142</f>
        <v>0</v>
      </c>
      <c r="S142" s="145">
        <v>0</v>
      </c>
      <c r="T142" s="146">
        <f>S142*H142</f>
        <v>0</v>
      </c>
      <c r="AR142" s="147" t="s">
        <v>248</v>
      </c>
      <c r="AT142" s="147" t="s">
        <v>212</v>
      </c>
      <c r="AU142" s="147" t="s">
        <v>84</v>
      </c>
      <c r="AY142" s="13" t="s">
        <v>209</v>
      </c>
      <c r="BE142" s="148">
        <f>IF(N142="základná",J142,0)</f>
        <v>0</v>
      </c>
      <c r="BF142" s="148">
        <f>IF(N142="znížená",J142,0)</f>
        <v>111.44</v>
      </c>
      <c r="BG142" s="148">
        <f>IF(N142="zákl. prenesená",J142,0)</f>
        <v>0</v>
      </c>
      <c r="BH142" s="148">
        <f>IF(N142="zníž. prenesená",J142,0)</f>
        <v>0</v>
      </c>
      <c r="BI142" s="148">
        <f>IF(N142="nulová",J142,0)</f>
        <v>0</v>
      </c>
      <c r="BJ142" s="13" t="s">
        <v>84</v>
      </c>
      <c r="BK142" s="148">
        <f>ROUND(I142*H142,2)</f>
        <v>111.44</v>
      </c>
      <c r="BL142" s="13" t="s">
        <v>248</v>
      </c>
      <c r="BM142" s="147" t="s">
        <v>339</v>
      </c>
    </row>
    <row r="143" spans="2:65" s="11" customFormat="1" ht="22.9" customHeight="1">
      <c r="B143" s="124"/>
      <c r="D143" s="125" t="s">
        <v>70</v>
      </c>
      <c r="E143" s="133" t="s">
        <v>371</v>
      </c>
      <c r="F143" s="133" t="s">
        <v>372</v>
      </c>
      <c r="J143" s="134">
        <f>BK143</f>
        <v>753.88000000000011</v>
      </c>
      <c r="L143" s="124"/>
      <c r="M143" s="128"/>
      <c r="P143" s="129">
        <f>SUM(P144:P149)</f>
        <v>10.013458400000001</v>
      </c>
      <c r="R143" s="129">
        <f>SUM(R144:R149)</f>
        <v>8.1757153200000002E-2</v>
      </c>
      <c r="T143" s="130">
        <f>SUM(T144:T149)</f>
        <v>0</v>
      </c>
      <c r="AR143" s="125" t="s">
        <v>84</v>
      </c>
      <c r="AT143" s="131" t="s">
        <v>70</v>
      </c>
      <c r="AU143" s="131" t="s">
        <v>78</v>
      </c>
      <c r="AY143" s="125" t="s">
        <v>209</v>
      </c>
      <c r="BK143" s="132">
        <f>SUM(BK144:BK149)</f>
        <v>753.88000000000011</v>
      </c>
    </row>
    <row r="144" spans="2:65" s="1" customFormat="1" ht="24.2" customHeight="1">
      <c r="B144" s="135"/>
      <c r="C144" s="136" t="s">
        <v>229</v>
      </c>
      <c r="D144" s="136" t="s">
        <v>212</v>
      </c>
      <c r="E144" s="137" t="s">
        <v>422</v>
      </c>
      <c r="F144" s="138" t="s">
        <v>423</v>
      </c>
      <c r="G144" s="139" t="s">
        <v>257</v>
      </c>
      <c r="H144" s="140">
        <v>18.84</v>
      </c>
      <c r="I144" s="141">
        <v>5.07</v>
      </c>
      <c r="J144" s="141">
        <f t="shared" ref="J144:J149" si="0">ROUND(I144*H144,2)</f>
        <v>95.52</v>
      </c>
      <c r="K144" s="142"/>
      <c r="L144" s="25"/>
      <c r="M144" s="143" t="s">
        <v>1</v>
      </c>
      <c r="N144" s="144" t="s">
        <v>37</v>
      </c>
      <c r="O144" s="145">
        <v>0.22011</v>
      </c>
      <c r="P144" s="145">
        <f t="shared" ref="P144:P149" si="1">O144*H144</f>
        <v>4.1468724000000003</v>
      </c>
      <c r="Q144" s="145">
        <v>6.0730000000000003E-5</v>
      </c>
      <c r="R144" s="145">
        <f t="shared" ref="R144:R149" si="2">Q144*H144</f>
        <v>1.1441532E-3</v>
      </c>
      <c r="S144" s="145">
        <v>0</v>
      </c>
      <c r="T144" s="146">
        <f t="shared" ref="T144:T149" si="3">S144*H144</f>
        <v>0</v>
      </c>
      <c r="AR144" s="147" t="s">
        <v>248</v>
      </c>
      <c r="AT144" s="147" t="s">
        <v>212</v>
      </c>
      <c r="AU144" s="147" t="s">
        <v>84</v>
      </c>
      <c r="AY144" s="13" t="s">
        <v>209</v>
      </c>
      <c r="BE144" s="148">
        <f t="shared" ref="BE144:BE149" si="4">IF(N144="základná",J144,0)</f>
        <v>0</v>
      </c>
      <c r="BF144" s="148">
        <f t="shared" ref="BF144:BF149" si="5">IF(N144="znížená",J144,0)</f>
        <v>95.52</v>
      </c>
      <c r="BG144" s="148">
        <f t="shared" ref="BG144:BG149" si="6">IF(N144="zákl. prenesená",J144,0)</f>
        <v>0</v>
      </c>
      <c r="BH144" s="148">
        <f t="shared" ref="BH144:BH149" si="7">IF(N144="zníž. prenesená",J144,0)</f>
        <v>0</v>
      </c>
      <c r="BI144" s="148">
        <f t="shared" ref="BI144:BI149" si="8">IF(N144="nulová",J144,0)</f>
        <v>0</v>
      </c>
      <c r="BJ144" s="13" t="s">
        <v>84</v>
      </c>
      <c r="BK144" s="148">
        <f t="shared" ref="BK144:BK149" si="9">ROUND(I144*H144,2)</f>
        <v>95.52</v>
      </c>
      <c r="BL144" s="13" t="s">
        <v>248</v>
      </c>
      <c r="BM144" s="147" t="s">
        <v>424</v>
      </c>
    </row>
    <row r="145" spans="2:65" s="1" customFormat="1" ht="16.5" customHeight="1">
      <c r="B145" s="135"/>
      <c r="C145" s="149" t="s">
        <v>262</v>
      </c>
      <c r="D145" s="149" t="s">
        <v>218</v>
      </c>
      <c r="E145" s="150" t="s">
        <v>425</v>
      </c>
      <c r="F145" s="151" t="s">
        <v>426</v>
      </c>
      <c r="G145" s="152" t="s">
        <v>240</v>
      </c>
      <c r="H145" s="153">
        <v>2.1000000000000001E-2</v>
      </c>
      <c r="I145" s="154">
        <v>1378.44</v>
      </c>
      <c r="J145" s="154">
        <f t="shared" si="0"/>
        <v>28.95</v>
      </c>
      <c r="K145" s="155"/>
      <c r="L145" s="156"/>
      <c r="M145" s="157" t="s">
        <v>1</v>
      </c>
      <c r="N145" s="158" t="s">
        <v>37</v>
      </c>
      <c r="O145" s="145">
        <v>0</v>
      </c>
      <c r="P145" s="145">
        <f t="shared" si="1"/>
        <v>0</v>
      </c>
      <c r="Q145" s="145">
        <v>1</v>
      </c>
      <c r="R145" s="145">
        <f t="shared" si="2"/>
        <v>2.1000000000000001E-2</v>
      </c>
      <c r="S145" s="145">
        <v>0</v>
      </c>
      <c r="T145" s="146">
        <f t="shared" si="3"/>
        <v>0</v>
      </c>
      <c r="AR145" s="147" t="s">
        <v>253</v>
      </c>
      <c r="AT145" s="147" t="s">
        <v>218</v>
      </c>
      <c r="AU145" s="147" t="s">
        <v>84</v>
      </c>
      <c r="AY145" s="13" t="s">
        <v>209</v>
      </c>
      <c r="BE145" s="148">
        <f t="shared" si="4"/>
        <v>0</v>
      </c>
      <c r="BF145" s="148">
        <f t="shared" si="5"/>
        <v>28.95</v>
      </c>
      <c r="BG145" s="148">
        <f t="shared" si="6"/>
        <v>0</v>
      </c>
      <c r="BH145" s="148">
        <f t="shared" si="7"/>
        <v>0</v>
      </c>
      <c r="BI145" s="148">
        <f t="shared" si="8"/>
        <v>0</v>
      </c>
      <c r="BJ145" s="13" t="s">
        <v>84</v>
      </c>
      <c r="BK145" s="148">
        <f t="shared" si="9"/>
        <v>28.95</v>
      </c>
      <c r="BL145" s="13" t="s">
        <v>248</v>
      </c>
      <c r="BM145" s="147" t="s">
        <v>427</v>
      </c>
    </row>
    <row r="146" spans="2:65" s="1" customFormat="1" ht="24.2" customHeight="1">
      <c r="B146" s="135"/>
      <c r="C146" s="136" t="s">
        <v>266</v>
      </c>
      <c r="D146" s="136" t="s">
        <v>212</v>
      </c>
      <c r="E146" s="137" t="s">
        <v>428</v>
      </c>
      <c r="F146" s="138" t="s">
        <v>429</v>
      </c>
      <c r="G146" s="139" t="s">
        <v>215</v>
      </c>
      <c r="H146" s="140">
        <v>1</v>
      </c>
      <c r="I146" s="141">
        <v>420</v>
      </c>
      <c r="J146" s="141">
        <f t="shared" si="0"/>
        <v>420</v>
      </c>
      <c r="K146" s="142"/>
      <c r="L146" s="25"/>
      <c r="M146" s="143" t="s">
        <v>1</v>
      </c>
      <c r="N146" s="144" t="s">
        <v>37</v>
      </c>
      <c r="O146" s="145">
        <v>0.42199999999999999</v>
      </c>
      <c r="P146" s="145">
        <f t="shared" si="1"/>
        <v>0.42199999999999999</v>
      </c>
      <c r="Q146" s="145">
        <v>0</v>
      </c>
      <c r="R146" s="145">
        <f t="shared" si="2"/>
        <v>0</v>
      </c>
      <c r="S146" s="145">
        <v>0</v>
      </c>
      <c r="T146" s="146">
        <f t="shared" si="3"/>
        <v>0</v>
      </c>
      <c r="AR146" s="147" t="s">
        <v>248</v>
      </c>
      <c r="AT146" s="147" t="s">
        <v>212</v>
      </c>
      <c r="AU146" s="147" t="s">
        <v>84</v>
      </c>
      <c r="AY146" s="13" t="s">
        <v>209</v>
      </c>
      <c r="BE146" s="148">
        <f t="shared" si="4"/>
        <v>0</v>
      </c>
      <c r="BF146" s="148">
        <f t="shared" si="5"/>
        <v>420</v>
      </c>
      <c r="BG146" s="148">
        <f t="shared" si="6"/>
        <v>0</v>
      </c>
      <c r="BH146" s="148">
        <f t="shared" si="7"/>
        <v>0</v>
      </c>
      <c r="BI146" s="148">
        <f t="shared" si="8"/>
        <v>0</v>
      </c>
      <c r="BJ146" s="13" t="s">
        <v>84</v>
      </c>
      <c r="BK146" s="148">
        <f t="shared" si="9"/>
        <v>420</v>
      </c>
      <c r="BL146" s="13" t="s">
        <v>248</v>
      </c>
      <c r="BM146" s="147" t="s">
        <v>430</v>
      </c>
    </row>
    <row r="147" spans="2:65" s="1" customFormat="1" ht="24.2" customHeight="1">
      <c r="B147" s="135"/>
      <c r="C147" s="136" t="s">
        <v>75</v>
      </c>
      <c r="D147" s="136" t="s">
        <v>212</v>
      </c>
      <c r="E147" s="137" t="s">
        <v>382</v>
      </c>
      <c r="F147" s="138" t="s">
        <v>383</v>
      </c>
      <c r="G147" s="139" t="s">
        <v>257</v>
      </c>
      <c r="H147" s="140">
        <v>52.26</v>
      </c>
      <c r="I147" s="141">
        <v>2.4300000000000002</v>
      </c>
      <c r="J147" s="141">
        <f t="shared" si="0"/>
        <v>126.99</v>
      </c>
      <c r="K147" s="142"/>
      <c r="L147" s="25"/>
      <c r="M147" s="143" t="s">
        <v>1</v>
      </c>
      <c r="N147" s="144" t="s">
        <v>37</v>
      </c>
      <c r="O147" s="145">
        <v>9.9000000000000005E-2</v>
      </c>
      <c r="P147" s="145">
        <f t="shared" si="1"/>
        <v>5.1737400000000004</v>
      </c>
      <c r="Q147" s="145">
        <v>5.0000000000000002E-5</v>
      </c>
      <c r="R147" s="145">
        <f t="shared" si="2"/>
        <v>2.6129999999999999E-3</v>
      </c>
      <c r="S147" s="145">
        <v>0</v>
      </c>
      <c r="T147" s="146">
        <f t="shared" si="3"/>
        <v>0</v>
      </c>
      <c r="AR147" s="147" t="s">
        <v>248</v>
      </c>
      <c r="AT147" s="147" t="s">
        <v>212</v>
      </c>
      <c r="AU147" s="147" t="s">
        <v>84</v>
      </c>
      <c r="AY147" s="13" t="s">
        <v>209</v>
      </c>
      <c r="BE147" s="148">
        <f t="shared" si="4"/>
        <v>0</v>
      </c>
      <c r="BF147" s="148">
        <f t="shared" si="5"/>
        <v>126.99</v>
      </c>
      <c r="BG147" s="148">
        <f t="shared" si="6"/>
        <v>0</v>
      </c>
      <c r="BH147" s="148">
        <f t="shared" si="7"/>
        <v>0</v>
      </c>
      <c r="BI147" s="148">
        <f t="shared" si="8"/>
        <v>0</v>
      </c>
      <c r="BJ147" s="13" t="s">
        <v>84</v>
      </c>
      <c r="BK147" s="148">
        <f t="shared" si="9"/>
        <v>126.99</v>
      </c>
      <c r="BL147" s="13" t="s">
        <v>248</v>
      </c>
      <c r="BM147" s="147" t="s">
        <v>384</v>
      </c>
    </row>
    <row r="148" spans="2:65" s="1" customFormat="1" ht="16.5" customHeight="1">
      <c r="B148" s="135"/>
      <c r="C148" s="149" t="s">
        <v>273</v>
      </c>
      <c r="D148" s="149" t="s">
        <v>218</v>
      </c>
      <c r="E148" s="150" t="s">
        <v>431</v>
      </c>
      <c r="F148" s="151" t="s">
        <v>432</v>
      </c>
      <c r="G148" s="152" t="s">
        <v>240</v>
      </c>
      <c r="H148" s="153">
        <v>5.7000000000000002E-2</v>
      </c>
      <c r="I148" s="154">
        <v>1358.44</v>
      </c>
      <c r="J148" s="154">
        <f t="shared" si="0"/>
        <v>77.430000000000007</v>
      </c>
      <c r="K148" s="155"/>
      <c r="L148" s="156"/>
      <c r="M148" s="157" t="s">
        <v>1</v>
      </c>
      <c r="N148" s="158" t="s">
        <v>37</v>
      </c>
      <c r="O148" s="145">
        <v>0</v>
      </c>
      <c r="P148" s="145">
        <f t="shared" si="1"/>
        <v>0</v>
      </c>
      <c r="Q148" s="145">
        <v>1</v>
      </c>
      <c r="R148" s="145">
        <f t="shared" si="2"/>
        <v>5.7000000000000002E-2</v>
      </c>
      <c r="S148" s="145">
        <v>0</v>
      </c>
      <c r="T148" s="146">
        <f t="shared" si="3"/>
        <v>0</v>
      </c>
      <c r="AR148" s="147" t="s">
        <v>253</v>
      </c>
      <c r="AT148" s="147" t="s">
        <v>218</v>
      </c>
      <c r="AU148" s="147" t="s">
        <v>84</v>
      </c>
      <c r="AY148" s="13" t="s">
        <v>209</v>
      </c>
      <c r="BE148" s="148">
        <f t="shared" si="4"/>
        <v>0</v>
      </c>
      <c r="BF148" s="148">
        <f t="shared" si="5"/>
        <v>77.430000000000007</v>
      </c>
      <c r="BG148" s="148">
        <f t="shared" si="6"/>
        <v>0</v>
      </c>
      <c r="BH148" s="148">
        <f t="shared" si="7"/>
        <v>0</v>
      </c>
      <c r="BI148" s="148">
        <f t="shared" si="8"/>
        <v>0</v>
      </c>
      <c r="BJ148" s="13" t="s">
        <v>84</v>
      </c>
      <c r="BK148" s="148">
        <f t="shared" si="9"/>
        <v>77.430000000000007</v>
      </c>
      <c r="BL148" s="13" t="s">
        <v>248</v>
      </c>
      <c r="BM148" s="147" t="s">
        <v>433</v>
      </c>
    </row>
    <row r="149" spans="2:65" s="1" customFormat="1" ht="24.2" customHeight="1">
      <c r="B149" s="135"/>
      <c r="C149" s="136" t="s">
        <v>278</v>
      </c>
      <c r="D149" s="136" t="s">
        <v>212</v>
      </c>
      <c r="E149" s="137" t="s">
        <v>390</v>
      </c>
      <c r="F149" s="138" t="s">
        <v>391</v>
      </c>
      <c r="G149" s="139" t="s">
        <v>240</v>
      </c>
      <c r="H149" s="140">
        <v>8.2000000000000003E-2</v>
      </c>
      <c r="I149" s="141">
        <v>60.9</v>
      </c>
      <c r="J149" s="141">
        <f t="shared" si="0"/>
        <v>4.99</v>
      </c>
      <c r="K149" s="142"/>
      <c r="L149" s="25"/>
      <c r="M149" s="143" t="s">
        <v>1</v>
      </c>
      <c r="N149" s="144" t="s">
        <v>37</v>
      </c>
      <c r="O149" s="145">
        <v>3.3029999999999999</v>
      </c>
      <c r="P149" s="145">
        <f t="shared" si="1"/>
        <v>0.27084600000000003</v>
      </c>
      <c r="Q149" s="145">
        <v>0</v>
      </c>
      <c r="R149" s="145">
        <f t="shared" si="2"/>
        <v>0</v>
      </c>
      <c r="S149" s="145">
        <v>0</v>
      </c>
      <c r="T149" s="146">
        <f t="shared" si="3"/>
        <v>0</v>
      </c>
      <c r="AR149" s="147" t="s">
        <v>248</v>
      </c>
      <c r="AT149" s="147" t="s">
        <v>212</v>
      </c>
      <c r="AU149" s="147" t="s">
        <v>84</v>
      </c>
      <c r="AY149" s="13" t="s">
        <v>209</v>
      </c>
      <c r="BE149" s="148">
        <f t="shared" si="4"/>
        <v>0</v>
      </c>
      <c r="BF149" s="148">
        <f t="shared" si="5"/>
        <v>4.99</v>
      </c>
      <c r="BG149" s="148">
        <f t="shared" si="6"/>
        <v>0</v>
      </c>
      <c r="BH149" s="148">
        <f t="shared" si="7"/>
        <v>0</v>
      </c>
      <c r="BI149" s="148">
        <f t="shared" si="8"/>
        <v>0</v>
      </c>
      <c r="BJ149" s="13" t="s">
        <v>84</v>
      </c>
      <c r="BK149" s="148">
        <f t="shared" si="9"/>
        <v>4.99</v>
      </c>
      <c r="BL149" s="13" t="s">
        <v>248</v>
      </c>
      <c r="BM149" s="147" t="s">
        <v>392</v>
      </c>
    </row>
    <row r="150" spans="2:65" s="11" customFormat="1" ht="22.9" customHeight="1">
      <c r="B150" s="124"/>
      <c r="D150" s="125" t="s">
        <v>70</v>
      </c>
      <c r="E150" s="133" t="s">
        <v>393</v>
      </c>
      <c r="F150" s="133" t="s">
        <v>394</v>
      </c>
      <c r="J150" s="134">
        <f>BK150</f>
        <v>459.29</v>
      </c>
      <c r="L150" s="124"/>
      <c r="M150" s="128"/>
      <c r="P150" s="129">
        <f>SUM(P151:P155)</f>
        <v>16.886536830000001</v>
      </c>
      <c r="R150" s="129">
        <f>SUM(R151:R155)</f>
        <v>9.5713906200000018E-3</v>
      </c>
      <c r="T150" s="130">
        <f>SUM(T151:T155)</f>
        <v>0</v>
      </c>
      <c r="AR150" s="125" t="s">
        <v>84</v>
      </c>
      <c r="AT150" s="131" t="s">
        <v>70</v>
      </c>
      <c r="AU150" s="131" t="s">
        <v>78</v>
      </c>
      <c r="AY150" s="125" t="s">
        <v>209</v>
      </c>
      <c r="BK150" s="132">
        <f>SUM(BK151:BK155)</f>
        <v>459.29</v>
      </c>
    </row>
    <row r="151" spans="2:65" s="1" customFormat="1" ht="24.2" customHeight="1">
      <c r="B151" s="135"/>
      <c r="C151" s="136" t="s">
        <v>282</v>
      </c>
      <c r="D151" s="136" t="s">
        <v>212</v>
      </c>
      <c r="E151" s="137" t="s">
        <v>396</v>
      </c>
      <c r="F151" s="138" t="s">
        <v>397</v>
      </c>
      <c r="G151" s="139" t="s">
        <v>233</v>
      </c>
      <c r="H151" s="140">
        <v>2.4929999999999999</v>
      </c>
      <c r="I151" s="141">
        <v>11.82</v>
      </c>
      <c r="J151" s="141">
        <f>ROUND(I151*H151,2)</f>
        <v>29.47</v>
      </c>
      <c r="K151" s="142"/>
      <c r="L151" s="25"/>
      <c r="M151" s="143" t="s">
        <v>1</v>
      </c>
      <c r="N151" s="144" t="s">
        <v>37</v>
      </c>
      <c r="O151" s="145">
        <v>0.38300000000000001</v>
      </c>
      <c r="P151" s="145">
        <f>O151*H151</f>
        <v>0.95481899999999997</v>
      </c>
      <c r="Q151" s="145">
        <v>2.7E-4</v>
      </c>
      <c r="R151" s="145">
        <f>Q151*H151</f>
        <v>6.7310999999999998E-4</v>
      </c>
      <c r="S151" s="145">
        <v>0</v>
      </c>
      <c r="T151" s="146">
        <f>S151*H151</f>
        <v>0</v>
      </c>
      <c r="AR151" s="147" t="s">
        <v>248</v>
      </c>
      <c r="AT151" s="147" t="s">
        <v>212</v>
      </c>
      <c r="AU151" s="147" t="s">
        <v>84</v>
      </c>
      <c r="AY151" s="13" t="s">
        <v>209</v>
      </c>
      <c r="BE151" s="148">
        <f>IF(N151="základná",J151,0)</f>
        <v>0</v>
      </c>
      <c r="BF151" s="148">
        <f>IF(N151="znížená",J151,0)</f>
        <v>29.47</v>
      </c>
      <c r="BG151" s="148">
        <f>IF(N151="zákl. prenesená",J151,0)</f>
        <v>0</v>
      </c>
      <c r="BH151" s="148">
        <f>IF(N151="zníž. prenesená",J151,0)</f>
        <v>0</v>
      </c>
      <c r="BI151" s="148">
        <f>IF(N151="nulová",J151,0)</f>
        <v>0</v>
      </c>
      <c r="BJ151" s="13" t="s">
        <v>84</v>
      </c>
      <c r="BK151" s="148">
        <f>ROUND(I151*H151,2)</f>
        <v>29.47</v>
      </c>
      <c r="BL151" s="13" t="s">
        <v>248</v>
      </c>
      <c r="BM151" s="147" t="s">
        <v>398</v>
      </c>
    </row>
    <row r="152" spans="2:65" s="1" customFormat="1" ht="24.2" customHeight="1">
      <c r="B152" s="135"/>
      <c r="C152" s="136" t="s">
        <v>248</v>
      </c>
      <c r="D152" s="136" t="s">
        <v>212</v>
      </c>
      <c r="E152" s="137" t="s">
        <v>400</v>
      </c>
      <c r="F152" s="138" t="s">
        <v>401</v>
      </c>
      <c r="G152" s="139" t="s">
        <v>233</v>
      </c>
      <c r="H152" s="140">
        <v>2.4929999999999999</v>
      </c>
      <c r="I152" s="141">
        <v>4.16</v>
      </c>
      <c r="J152" s="141">
        <f>ROUND(I152*H152,2)</f>
        <v>10.37</v>
      </c>
      <c r="K152" s="142"/>
      <c r="L152" s="25"/>
      <c r="M152" s="143" t="s">
        <v>1</v>
      </c>
      <c r="N152" s="144" t="s">
        <v>37</v>
      </c>
      <c r="O152" s="145">
        <v>0.14815</v>
      </c>
      <c r="P152" s="145">
        <f>O152*H152</f>
        <v>0.36933794999999997</v>
      </c>
      <c r="Q152" s="145">
        <v>8.1340000000000004E-5</v>
      </c>
      <c r="R152" s="145">
        <f>Q152*H152</f>
        <v>2.0278062E-4</v>
      </c>
      <c r="S152" s="145">
        <v>0</v>
      </c>
      <c r="T152" s="146">
        <f>S152*H152</f>
        <v>0</v>
      </c>
      <c r="AR152" s="147" t="s">
        <v>248</v>
      </c>
      <c r="AT152" s="147" t="s">
        <v>212</v>
      </c>
      <c r="AU152" s="147" t="s">
        <v>84</v>
      </c>
      <c r="AY152" s="13" t="s">
        <v>209</v>
      </c>
      <c r="BE152" s="148">
        <f>IF(N152="základná",J152,0)</f>
        <v>0</v>
      </c>
      <c r="BF152" s="148">
        <f>IF(N152="znížená",J152,0)</f>
        <v>10.37</v>
      </c>
      <c r="BG152" s="148">
        <f>IF(N152="zákl. prenesená",J152,0)</f>
        <v>0</v>
      </c>
      <c r="BH152" s="148">
        <f>IF(N152="zníž. prenesená",J152,0)</f>
        <v>0</v>
      </c>
      <c r="BI152" s="148">
        <f>IF(N152="nulová",J152,0)</f>
        <v>0</v>
      </c>
      <c r="BJ152" s="13" t="s">
        <v>84</v>
      </c>
      <c r="BK152" s="148">
        <f>ROUND(I152*H152,2)</f>
        <v>10.37</v>
      </c>
      <c r="BL152" s="13" t="s">
        <v>248</v>
      </c>
      <c r="BM152" s="147" t="s">
        <v>402</v>
      </c>
    </row>
    <row r="153" spans="2:65" s="1" customFormat="1" ht="24.2" customHeight="1">
      <c r="B153" s="135"/>
      <c r="C153" s="136" t="s">
        <v>293</v>
      </c>
      <c r="D153" s="136" t="s">
        <v>212</v>
      </c>
      <c r="E153" s="137" t="s">
        <v>404</v>
      </c>
      <c r="F153" s="138" t="s">
        <v>405</v>
      </c>
      <c r="G153" s="139" t="s">
        <v>233</v>
      </c>
      <c r="H153" s="140">
        <v>22.492000000000001</v>
      </c>
      <c r="I153" s="141">
        <v>1.76</v>
      </c>
      <c r="J153" s="141">
        <f>ROUND(I153*H153,2)</f>
        <v>39.590000000000003</v>
      </c>
      <c r="K153" s="142"/>
      <c r="L153" s="25"/>
      <c r="M153" s="143" t="s">
        <v>1</v>
      </c>
      <c r="N153" s="144" t="s">
        <v>37</v>
      </c>
      <c r="O153" s="145">
        <v>0.05</v>
      </c>
      <c r="P153" s="145">
        <f>O153*H153</f>
        <v>1.1246</v>
      </c>
      <c r="Q153" s="145">
        <v>1.1E-4</v>
      </c>
      <c r="R153" s="145">
        <f>Q153*H153</f>
        <v>2.4741200000000002E-3</v>
      </c>
      <c r="S153" s="145">
        <v>0</v>
      </c>
      <c r="T153" s="146">
        <f>S153*H153</f>
        <v>0</v>
      </c>
      <c r="AR153" s="147" t="s">
        <v>248</v>
      </c>
      <c r="AT153" s="147" t="s">
        <v>212</v>
      </c>
      <c r="AU153" s="147" t="s">
        <v>84</v>
      </c>
      <c r="AY153" s="13" t="s">
        <v>209</v>
      </c>
      <c r="BE153" s="148">
        <f>IF(N153="základná",J153,0)</f>
        <v>0</v>
      </c>
      <c r="BF153" s="148">
        <f>IF(N153="znížená",J153,0)</f>
        <v>39.590000000000003</v>
      </c>
      <c r="BG153" s="148">
        <f>IF(N153="zákl. prenesená",J153,0)</f>
        <v>0</v>
      </c>
      <c r="BH153" s="148">
        <f>IF(N153="zníž. prenesená",J153,0)</f>
        <v>0</v>
      </c>
      <c r="BI153" s="148">
        <f>IF(N153="nulová",J153,0)</f>
        <v>0</v>
      </c>
      <c r="BJ153" s="13" t="s">
        <v>84</v>
      </c>
      <c r="BK153" s="148">
        <f>ROUND(I153*H153,2)</f>
        <v>39.590000000000003</v>
      </c>
      <c r="BL153" s="13" t="s">
        <v>248</v>
      </c>
      <c r="BM153" s="147" t="s">
        <v>406</v>
      </c>
    </row>
    <row r="154" spans="2:65" s="1" customFormat="1" ht="33" customHeight="1">
      <c r="B154" s="135"/>
      <c r="C154" s="136" t="s">
        <v>297</v>
      </c>
      <c r="D154" s="136" t="s">
        <v>212</v>
      </c>
      <c r="E154" s="137" t="s">
        <v>408</v>
      </c>
      <c r="F154" s="138" t="s">
        <v>409</v>
      </c>
      <c r="G154" s="139" t="s">
        <v>233</v>
      </c>
      <c r="H154" s="140">
        <v>22.492000000000001</v>
      </c>
      <c r="I154" s="141">
        <v>3.12</v>
      </c>
      <c r="J154" s="141">
        <f>ROUND(I154*H154,2)</f>
        <v>70.180000000000007</v>
      </c>
      <c r="K154" s="142"/>
      <c r="L154" s="25"/>
      <c r="M154" s="143" t="s">
        <v>1</v>
      </c>
      <c r="N154" s="144" t="s">
        <v>37</v>
      </c>
      <c r="O154" s="145">
        <v>8.4390000000000007E-2</v>
      </c>
      <c r="P154" s="145">
        <f>O154*H154</f>
        <v>1.8980998800000002</v>
      </c>
      <c r="Q154" s="145">
        <v>2.1499999999999999E-4</v>
      </c>
      <c r="R154" s="145">
        <f>Q154*H154</f>
        <v>4.8357800000000005E-3</v>
      </c>
      <c r="S154" s="145">
        <v>0</v>
      </c>
      <c r="T154" s="146">
        <f>S154*H154</f>
        <v>0</v>
      </c>
      <c r="AR154" s="147" t="s">
        <v>248</v>
      </c>
      <c r="AT154" s="147" t="s">
        <v>212</v>
      </c>
      <c r="AU154" s="147" t="s">
        <v>84</v>
      </c>
      <c r="AY154" s="13" t="s">
        <v>209</v>
      </c>
      <c r="BE154" s="148">
        <f>IF(N154="základná",J154,0)</f>
        <v>0</v>
      </c>
      <c r="BF154" s="148">
        <f>IF(N154="znížená",J154,0)</f>
        <v>70.180000000000007</v>
      </c>
      <c r="BG154" s="148">
        <f>IF(N154="zákl. prenesená",J154,0)</f>
        <v>0</v>
      </c>
      <c r="BH154" s="148">
        <f>IF(N154="zníž. prenesená",J154,0)</f>
        <v>0</v>
      </c>
      <c r="BI154" s="148">
        <f>IF(N154="nulová",J154,0)</f>
        <v>0</v>
      </c>
      <c r="BJ154" s="13" t="s">
        <v>84</v>
      </c>
      <c r="BK154" s="148">
        <f>ROUND(I154*H154,2)</f>
        <v>70.180000000000007</v>
      </c>
      <c r="BL154" s="13" t="s">
        <v>248</v>
      </c>
      <c r="BM154" s="147" t="s">
        <v>410</v>
      </c>
    </row>
    <row r="155" spans="2:65" s="1" customFormat="1" ht="37.9" customHeight="1">
      <c r="B155" s="135"/>
      <c r="C155" s="136" t="s">
        <v>301</v>
      </c>
      <c r="D155" s="136" t="s">
        <v>212</v>
      </c>
      <c r="E155" s="137" t="s">
        <v>412</v>
      </c>
      <c r="F155" s="138" t="s">
        <v>413</v>
      </c>
      <c r="G155" s="139" t="s">
        <v>233</v>
      </c>
      <c r="H155" s="140">
        <v>69.28</v>
      </c>
      <c r="I155" s="141">
        <v>4.47</v>
      </c>
      <c r="J155" s="141">
        <f>ROUND(I155*H155,2)</f>
        <v>309.68</v>
      </c>
      <c r="K155" s="142"/>
      <c r="L155" s="25"/>
      <c r="M155" s="162" t="s">
        <v>1</v>
      </c>
      <c r="N155" s="163" t="s">
        <v>37</v>
      </c>
      <c r="O155" s="164">
        <v>0.18099999999999999</v>
      </c>
      <c r="P155" s="164">
        <f>O155*H155</f>
        <v>12.539680000000001</v>
      </c>
      <c r="Q155" s="164">
        <v>2.0000000000000002E-5</v>
      </c>
      <c r="R155" s="164">
        <f>Q155*H155</f>
        <v>1.3856000000000001E-3</v>
      </c>
      <c r="S155" s="164">
        <v>0</v>
      </c>
      <c r="T155" s="165">
        <f>S155*H155</f>
        <v>0</v>
      </c>
      <c r="AR155" s="147" t="s">
        <v>248</v>
      </c>
      <c r="AT155" s="147" t="s">
        <v>212</v>
      </c>
      <c r="AU155" s="147" t="s">
        <v>84</v>
      </c>
      <c r="AY155" s="13" t="s">
        <v>209</v>
      </c>
      <c r="BE155" s="148">
        <f>IF(N155="základná",J155,0)</f>
        <v>0</v>
      </c>
      <c r="BF155" s="148">
        <f>IF(N155="znížená",J155,0)</f>
        <v>309.68</v>
      </c>
      <c r="BG155" s="148">
        <f>IF(N155="zákl. prenesená",J155,0)</f>
        <v>0</v>
      </c>
      <c r="BH155" s="148">
        <f>IF(N155="zníž. prenesená",J155,0)</f>
        <v>0</v>
      </c>
      <c r="BI155" s="148">
        <f>IF(N155="nulová",J155,0)</f>
        <v>0</v>
      </c>
      <c r="BJ155" s="13" t="s">
        <v>84</v>
      </c>
      <c r="BK155" s="148">
        <f>ROUND(I155*H155,2)</f>
        <v>309.68</v>
      </c>
      <c r="BL155" s="13" t="s">
        <v>248</v>
      </c>
      <c r="BM155" s="147" t="s">
        <v>414</v>
      </c>
    </row>
    <row r="156" spans="2:65" s="1" customFormat="1" ht="6.95" customHeight="1">
      <c r="B156" s="40"/>
      <c r="C156" s="41"/>
      <c r="D156" s="41"/>
      <c r="E156" s="41"/>
      <c r="F156" s="41"/>
      <c r="G156" s="41"/>
      <c r="H156" s="41"/>
      <c r="I156" s="41"/>
      <c r="J156" s="41"/>
      <c r="K156" s="41"/>
      <c r="L156" s="25"/>
    </row>
  </sheetData>
  <autoFilter ref="C127:K155" xr:uid="{00000000-0009-0000-0000-000002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B1:BM1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169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173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PRVKY VÝBAVY</v>
      </c>
      <c r="F7" s="208"/>
      <c r="G7" s="208"/>
      <c r="H7" s="208"/>
      <c r="L7" s="16"/>
    </row>
    <row r="8" spans="2:46" ht="12" customHeight="1">
      <c r="B8" s="16"/>
      <c r="D8" s="22" t="s">
        <v>174</v>
      </c>
      <c r="L8" s="16"/>
    </row>
    <row r="9" spans="2:46" s="1" customFormat="1" ht="16.5" customHeight="1">
      <c r="B9" s="25"/>
      <c r="E9" s="207" t="s">
        <v>175</v>
      </c>
      <c r="F9" s="209"/>
      <c r="G9" s="209"/>
      <c r="H9" s="209"/>
      <c r="L9" s="25"/>
    </row>
    <row r="10" spans="2:46" s="1" customFormat="1" ht="12" customHeight="1">
      <c r="B10" s="25"/>
      <c r="D10" s="22" t="s">
        <v>176</v>
      </c>
      <c r="L10" s="25"/>
    </row>
    <row r="11" spans="2:46" s="1" customFormat="1" ht="16.5" customHeight="1">
      <c r="B11" s="25"/>
      <c r="E11" s="169" t="s">
        <v>578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89" t="str">
        <f>'Rekapitulácia stavby'!E14</f>
        <v xml:space="preserve"> </v>
      </c>
      <c r="F20" s="189"/>
      <c r="G20" s="189"/>
      <c r="H20" s="189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92" t="s">
        <v>1</v>
      </c>
      <c r="F29" s="192"/>
      <c r="G29" s="192"/>
      <c r="H29" s="192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ROUND(J125, 2)</f>
        <v>2768.28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ROUND((SUM(BE125:BE143)),  2)</f>
        <v>0</v>
      </c>
      <c r="G35" s="93"/>
      <c r="H35" s="93"/>
      <c r="I35" s="94">
        <v>0.2</v>
      </c>
      <c r="J35" s="92">
        <f>ROUND(((SUM(BE125:BE143))*I35),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ROUND((SUM(BF125:BF143)),  2)</f>
        <v>2768.28</v>
      </c>
      <c r="I36" s="95">
        <v>0.2</v>
      </c>
      <c r="J36" s="82">
        <f>ROUND(((SUM(BF125:BF143))*I36),  2)</f>
        <v>553.66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ROUND((SUM(BG125:BG143)),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ROUND((SUM(BH125:BH143)),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ROUND((SUM(BI125:BI143)),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3321.94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178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PRVKY VÝBAVY</v>
      </c>
      <c r="F85" s="208"/>
      <c r="G85" s="208"/>
      <c r="H85" s="208"/>
      <c r="L85" s="25"/>
    </row>
    <row r="86" spans="2:12" ht="12" customHeight="1">
      <c r="B86" s="16"/>
      <c r="C86" s="22" t="s">
        <v>174</v>
      </c>
      <c r="L86" s="16"/>
    </row>
    <row r="87" spans="2:12" s="1" customFormat="1" ht="16.5" customHeight="1">
      <c r="B87" s="25"/>
      <c r="E87" s="207" t="s">
        <v>175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176</v>
      </c>
      <c r="L88" s="25"/>
    </row>
    <row r="89" spans="2:12" s="1" customFormat="1" ht="16.5" customHeight="1">
      <c r="B89" s="25"/>
      <c r="E89" s="169" t="str">
        <f>E11</f>
        <v>12.29 - TEMATICKÉ DETSKÉ PRVKY - DENDROFÓN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179</v>
      </c>
      <c r="D96" s="96"/>
      <c r="E96" s="96"/>
      <c r="F96" s="96"/>
      <c r="G96" s="96"/>
      <c r="H96" s="96"/>
      <c r="I96" s="96"/>
      <c r="J96" s="105" t="s">
        <v>180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181</v>
      </c>
      <c r="J98" s="62">
        <f>J125</f>
        <v>2768.28</v>
      </c>
      <c r="L98" s="25"/>
      <c r="AU98" s="13" t="s">
        <v>182</v>
      </c>
    </row>
    <row r="99" spans="2:47" s="8" customFormat="1" ht="24.95" customHeight="1">
      <c r="B99" s="107"/>
      <c r="D99" s="108" t="s">
        <v>183</v>
      </c>
      <c r="E99" s="109"/>
      <c r="F99" s="109"/>
      <c r="G99" s="109"/>
      <c r="H99" s="109"/>
      <c r="I99" s="109"/>
      <c r="J99" s="110">
        <f>J126</f>
        <v>2768.28</v>
      </c>
      <c r="L99" s="107"/>
    </row>
    <row r="100" spans="2:47" s="9" customFormat="1" ht="19.899999999999999" customHeight="1">
      <c r="B100" s="111"/>
      <c r="D100" s="112" t="s">
        <v>439</v>
      </c>
      <c r="E100" s="113"/>
      <c r="F100" s="113"/>
      <c r="G100" s="113"/>
      <c r="H100" s="113"/>
      <c r="I100" s="113"/>
      <c r="J100" s="114">
        <f>J127</f>
        <v>47.23</v>
      </c>
      <c r="L100" s="111"/>
    </row>
    <row r="101" spans="2:47" s="9" customFormat="1" ht="19.899999999999999" customHeight="1">
      <c r="B101" s="111"/>
      <c r="D101" s="112" t="s">
        <v>440</v>
      </c>
      <c r="E101" s="113"/>
      <c r="F101" s="113"/>
      <c r="G101" s="113"/>
      <c r="H101" s="113"/>
      <c r="I101" s="113"/>
      <c r="J101" s="114">
        <f>J135</f>
        <v>33.159999999999997</v>
      </c>
      <c r="L101" s="111"/>
    </row>
    <row r="102" spans="2:47" s="9" customFormat="1" ht="19.899999999999999" customHeight="1">
      <c r="B102" s="111"/>
      <c r="D102" s="112" t="s">
        <v>186</v>
      </c>
      <c r="E102" s="113"/>
      <c r="F102" s="113"/>
      <c r="G102" s="113"/>
      <c r="H102" s="113"/>
      <c r="I102" s="113"/>
      <c r="J102" s="114">
        <f>J138</f>
        <v>2648.8</v>
      </c>
      <c r="L102" s="111"/>
    </row>
    <row r="103" spans="2:47" s="9" customFormat="1" ht="19.899999999999999" customHeight="1">
      <c r="B103" s="111"/>
      <c r="D103" s="112" t="s">
        <v>187</v>
      </c>
      <c r="E103" s="113"/>
      <c r="F103" s="113"/>
      <c r="G103" s="113"/>
      <c r="H103" s="113"/>
      <c r="I103" s="113"/>
      <c r="J103" s="114">
        <f>J142</f>
        <v>39.090000000000003</v>
      </c>
      <c r="L103" s="111"/>
    </row>
    <row r="104" spans="2:47" s="1" customFormat="1" ht="21.75" customHeight="1">
      <c r="B104" s="25"/>
      <c r="L104" s="25"/>
    </row>
    <row r="105" spans="2:47" s="1" customFormat="1" ht="6.95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5"/>
    </row>
    <row r="109" spans="2:47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5"/>
    </row>
    <row r="110" spans="2:47" s="1" customFormat="1" ht="24.95" customHeight="1">
      <c r="B110" s="25"/>
      <c r="C110" s="17" t="s">
        <v>195</v>
      </c>
      <c r="L110" s="25"/>
    </row>
    <row r="111" spans="2:47" s="1" customFormat="1" ht="6.95" customHeight="1">
      <c r="B111" s="25"/>
      <c r="L111" s="25"/>
    </row>
    <row r="112" spans="2:47" s="1" customFormat="1" ht="12" customHeight="1">
      <c r="B112" s="25"/>
      <c r="C112" s="22" t="s">
        <v>13</v>
      </c>
      <c r="L112" s="25"/>
    </row>
    <row r="113" spans="2:65" s="1" customFormat="1" ht="26.25" customHeight="1">
      <c r="B113" s="25"/>
      <c r="E113" s="207" t="str">
        <f>E7</f>
        <v>PRVKY DROBNEJ ARCHITEKTÚRY A OSTATNEJ VÝBAVY PRE DOPRAVNÚ A CYKLO INFRAŠTRUKTÚRU PRVKY VÝBAVY</v>
      </c>
      <c r="F113" s="208"/>
      <c r="G113" s="208"/>
      <c r="H113" s="208"/>
      <c r="L113" s="25"/>
    </row>
    <row r="114" spans="2:65" ht="12" customHeight="1">
      <c r="B114" s="16"/>
      <c r="C114" s="22" t="s">
        <v>174</v>
      </c>
      <c r="L114" s="16"/>
    </row>
    <row r="115" spans="2:65" s="1" customFormat="1" ht="16.5" customHeight="1">
      <c r="B115" s="25"/>
      <c r="E115" s="207" t="s">
        <v>175</v>
      </c>
      <c r="F115" s="209"/>
      <c r="G115" s="209"/>
      <c r="H115" s="209"/>
      <c r="L115" s="25"/>
    </row>
    <row r="116" spans="2:65" s="1" customFormat="1" ht="12" customHeight="1">
      <c r="B116" s="25"/>
      <c r="C116" s="22" t="s">
        <v>176</v>
      </c>
      <c r="L116" s="25"/>
    </row>
    <row r="117" spans="2:65" s="1" customFormat="1" ht="16.5" customHeight="1">
      <c r="B117" s="25"/>
      <c r="E117" s="169" t="str">
        <f>E11</f>
        <v>12.29 - TEMATICKÉ DETSKÉ PRVKY - DENDROFÓN</v>
      </c>
      <c r="F117" s="209"/>
      <c r="G117" s="209"/>
      <c r="H117" s="209"/>
      <c r="L117" s="25"/>
    </row>
    <row r="118" spans="2:65" s="1" customFormat="1" ht="6.95" customHeight="1">
      <c r="B118" s="25"/>
      <c r="L118" s="25"/>
    </row>
    <row r="119" spans="2:65" s="1" customFormat="1" ht="12" customHeight="1">
      <c r="B119" s="25"/>
      <c r="C119" s="22" t="s">
        <v>16</v>
      </c>
      <c r="F119" s="20" t="str">
        <f>F14</f>
        <v xml:space="preserve"> </v>
      </c>
      <c r="I119" s="22" t="s">
        <v>18</v>
      </c>
      <c r="J119" s="48" t="str">
        <f>IF(J14="","",J14)</f>
        <v>9. 11. 2024</v>
      </c>
      <c r="L119" s="25"/>
    </row>
    <row r="120" spans="2:65" s="1" customFormat="1" ht="6.95" customHeight="1">
      <c r="B120" s="25"/>
      <c r="L120" s="25"/>
    </row>
    <row r="121" spans="2:65" s="1" customFormat="1" ht="54.4" customHeight="1">
      <c r="B121" s="25"/>
      <c r="C121" s="22" t="s">
        <v>20</v>
      </c>
      <c r="F121" s="20" t="str">
        <f>E17</f>
        <v>SÚC PSK, Jesenná 14, 080 05 Prešov</v>
      </c>
      <c r="I121" s="22" t="s">
        <v>25</v>
      </c>
      <c r="J121" s="23" t="str">
        <f>E23</f>
        <v>ŠTOFIRA ARCHITEKTI, s.r.o., Strojárska 2206, Snina</v>
      </c>
      <c r="L121" s="25"/>
    </row>
    <row r="122" spans="2:65" s="1" customFormat="1" ht="15.2" customHeight="1">
      <c r="B122" s="25"/>
      <c r="C122" s="22" t="s">
        <v>24</v>
      </c>
      <c r="F122" s="20" t="str">
        <f>IF(E20="","",E20)</f>
        <v xml:space="preserve"> </v>
      </c>
      <c r="I122" s="22" t="s">
        <v>28</v>
      </c>
      <c r="J122" s="23" t="str">
        <f>E26</f>
        <v>Martin Kofira - KM</v>
      </c>
      <c r="L122" s="25"/>
    </row>
    <row r="123" spans="2:65" s="1" customFormat="1" ht="10.35" customHeight="1">
      <c r="B123" s="25"/>
      <c r="L123" s="25"/>
    </row>
    <row r="124" spans="2:65" s="10" customFormat="1" ht="29.25" customHeight="1">
      <c r="B124" s="115"/>
      <c r="C124" s="116" t="s">
        <v>196</v>
      </c>
      <c r="D124" s="117" t="s">
        <v>56</v>
      </c>
      <c r="E124" s="117" t="s">
        <v>52</v>
      </c>
      <c r="F124" s="117" t="s">
        <v>53</v>
      </c>
      <c r="G124" s="117" t="s">
        <v>197</v>
      </c>
      <c r="H124" s="117" t="s">
        <v>198</v>
      </c>
      <c r="I124" s="117" t="s">
        <v>199</v>
      </c>
      <c r="J124" s="118" t="s">
        <v>180</v>
      </c>
      <c r="K124" s="119" t="s">
        <v>200</v>
      </c>
      <c r="L124" s="115"/>
      <c r="M124" s="55" t="s">
        <v>1</v>
      </c>
      <c r="N124" s="56" t="s">
        <v>35</v>
      </c>
      <c r="O124" s="56" t="s">
        <v>201</v>
      </c>
      <c r="P124" s="56" t="s">
        <v>202</v>
      </c>
      <c r="Q124" s="56" t="s">
        <v>203</v>
      </c>
      <c r="R124" s="56" t="s">
        <v>204</v>
      </c>
      <c r="S124" s="56" t="s">
        <v>205</v>
      </c>
      <c r="T124" s="57" t="s">
        <v>206</v>
      </c>
    </row>
    <row r="125" spans="2:65" s="1" customFormat="1" ht="22.9" customHeight="1">
      <c r="B125" s="25"/>
      <c r="C125" s="60" t="s">
        <v>181</v>
      </c>
      <c r="J125" s="120">
        <f>BK125</f>
        <v>2768.28</v>
      </c>
      <c r="L125" s="25"/>
      <c r="M125" s="58"/>
      <c r="N125" s="49"/>
      <c r="O125" s="49"/>
      <c r="P125" s="121">
        <f>P126</f>
        <v>4.7943180000000005</v>
      </c>
      <c r="Q125" s="49"/>
      <c r="R125" s="121">
        <f>R126</f>
        <v>0.78222448</v>
      </c>
      <c r="S125" s="49"/>
      <c r="T125" s="122">
        <f>T126</f>
        <v>0</v>
      </c>
      <c r="AT125" s="13" t="s">
        <v>70</v>
      </c>
      <c r="AU125" s="13" t="s">
        <v>182</v>
      </c>
      <c r="BK125" s="123">
        <f>BK126</f>
        <v>2768.28</v>
      </c>
    </row>
    <row r="126" spans="2:65" s="11" customFormat="1" ht="25.9" customHeight="1">
      <c r="B126" s="124"/>
      <c r="D126" s="125" t="s">
        <v>70</v>
      </c>
      <c r="E126" s="126" t="s">
        <v>207</v>
      </c>
      <c r="F126" s="126" t="s">
        <v>208</v>
      </c>
      <c r="J126" s="127">
        <f>BK126</f>
        <v>2768.28</v>
      </c>
      <c r="L126" s="124"/>
      <c r="M126" s="128"/>
      <c r="P126" s="129">
        <f>P127+P135+P138+P142</f>
        <v>4.7943180000000005</v>
      </c>
      <c r="R126" s="129">
        <f>R127+R135+R138+R142</f>
        <v>0.78222448</v>
      </c>
      <c r="T126" s="130">
        <f>T127+T135+T138+T142</f>
        <v>0</v>
      </c>
      <c r="AR126" s="125" t="s">
        <v>78</v>
      </c>
      <c r="AT126" s="131" t="s">
        <v>70</v>
      </c>
      <c r="AU126" s="131" t="s">
        <v>71</v>
      </c>
      <c r="AY126" s="125" t="s">
        <v>209</v>
      </c>
      <c r="BK126" s="132">
        <f>BK127+BK135+BK138+BK142</f>
        <v>2768.28</v>
      </c>
    </row>
    <row r="127" spans="2:65" s="11" customFormat="1" ht="22.9" customHeight="1">
      <c r="B127" s="124"/>
      <c r="D127" s="125" t="s">
        <v>70</v>
      </c>
      <c r="E127" s="133" t="s">
        <v>78</v>
      </c>
      <c r="F127" s="133" t="s">
        <v>441</v>
      </c>
      <c r="J127" s="134">
        <f>BK127</f>
        <v>47.23</v>
      </c>
      <c r="L127" s="124"/>
      <c r="M127" s="128"/>
      <c r="P127" s="129">
        <f>SUM(P128:P134)</f>
        <v>1.492194</v>
      </c>
      <c r="R127" s="129">
        <f>SUM(R128:R134)</f>
        <v>0</v>
      </c>
      <c r="T127" s="130">
        <f>SUM(T128:T134)</f>
        <v>0</v>
      </c>
      <c r="AR127" s="125" t="s">
        <v>78</v>
      </c>
      <c r="AT127" s="131" t="s">
        <v>70</v>
      </c>
      <c r="AU127" s="131" t="s">
        <v>78</v>
      </c>
      <c r="AY127" s="125" t="s">
        <v>209</v>
      </c>
      <c r="BK127" s="132">
        <f>SUM(BK128:BK134)</f>
        <v>47.23</v>
      </c>
    </row>
    <row r="128" spans="2:65" s="1" customFormat="1" ht="21.75" customHeight="1">
      <c r="B128" s="135"/>
      <c r="C128" s="136" t="s">
        <v>78</v>
      </c>
      <c r="D128" s="136" t="s">
        <v>212</v>
      </c>
      <c r="E128" s="137" t="s">
        <v>442</v>
      </c>
      <c r="F128" s="138" t="s">
        <v>443</v>
      </c>
      <c r="G128" s="139" t="s">
        <v>227</v>
      </c>
      <c r="H128" s="140">
        <v>0.28799999999999998</v>
      </c>
      <c r="I128" s="141">
        <v>76.959999999999994</v>
      </c>
      <c r="J128" s="141">
        <f t="shared" ref="J128:J134" si="0">ROUND(I128*H128,2)</f>
        <v>22.16</v>
      </c>
      <c r="K128" s="142"/>
      <c r="L128" s="25"/>
      <c r="M128" s="143" t="s">
        <v>1</v>
      </c>
      <c r="N128" s="144" t="s">
        <v>37</v>
      </c>
      <c r="O128" s="145">
        <v>3.85</v>
      </c>
      <c r="P128" s="145">
        <f t="shared" ref="P128:P134" si="1">O128*H128</f>
        <v>1.1088</v>
      </c>
      <c r="Q128" s="145">
        <v>0</v>
      </c>
      <c r="R128" s="145">
        <f t="shared" ref="R128:R134" si="2">Q128*H128</f>
        <v>0</v>
      </c>
      <c r="S128" s="145">
        <v>0</v>
      </c>
      <c r="T128" s="146">
        <f t="shared" ref="T128:T134" si="3">S128*H128</f>
        <v>0</v>
      </c>
      <c r="AR128" s="147" t="s">
        <v>216</v>
      </c>
      <c r="AT128" s="147" t="s">
        <v>212</v>
      </c>
      <c r="AU128" s="147" t="s">
        <v>84</v>
      </c>
      <c r="AY128" s="13" t="s">
        <v>209</v>
      </c>
      <c r="BE128" s="148">
        <f t="shared" ref="BE128:BE134" si="4">IF(N128="základná",J128,0)</f>
        <v>0</v>
      </c>
      <c r="BF128" s="148">
        <f t="shared" ref="BF128:BF134" si="5">IF(N128="znížená",J128,0)</f>
        <v>22.16</v>
      </c>
      <c r="BG128" s="148">
        <f t="shared" ref="BG128:BG134" si="6">IF(N128="zákl. prenesená",J128,0)</f>
        <v>0</v>
      </c>
      <c r="BH128" s="148">
        <f t="shared" ref="BH128:BH134" si="7">IF(N128="zníž. prenesená",J128,0)</f>
        <v>0</v>
      </c>
      <c r="BI128" s="148">
        <f t="shared" ref="BI128:BI134" si="8">IF(N128="nulová",J128,0)</f>
        <v>0</v>
      </c>
      <c r="BJ128" s="13" t="s">
        <v>84</v>
      </c>
      <c r="BK128" s="148">
        <f t="shared" ref="BK128:BK134" si="9">ROUND(I128*H128,2)</f>
        <v>22.16</v>
      </c>
      <c r="BL128" s="13" t="s">
        <v>216</v>
      </c>
      <c r="BM128" s="147" t="s">
        <v>444</v>
      </c>
    </row>
    <row r="129" spans="2:65" s="1" customFormat="1" ht="24.2" customHeight="1">
      <c r="B129" s="135"/>
      <c r="C129" s="136" t="s">
        <v>84</v>
      </c>
      <c r="D129" s="136" t="s">
        <v>212</v>
      </c>
      <c r="E129" s="137" t="s">
        <v>445</v>
      </c>
      <c r="F129" s="138" t="s">
        <v>446</v>
      </c>
      <c r="G129" s="139" t="s">
        <v>227</v>
      </c>
      <c r="H129" s="140">
        <v>8.5999999999999993E-2</v>
      </c>
      <c r="I129" s="141">
        <v>15.4</v>
      </c>
      <c r="J129" s="141">
        <f t="shared" si="0"/>
        <v>1.32</v>
      </c>
      <c r="K129" s="142"/>
      <c r="L129" s="25"/>
      <c r="M129" s="143" t="s">
        <v>1</v>
      </c>
      <c r="N129" s="144" t="s">
        <v>37</v>
      </c>
      <c r="O129" s="145">
        <v>0.77100000000000002</v>
      </c>
      <c r="P129" s="145">
        <f t="shared" si="1"/>
        <v>6.630599999999999E-2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AR129" s="147" t="s">
        <v>216</v>
      </c>
      <c r="AT129" s="147" t="s">
        <v>212</v>
      </c>
      <c r="AU129" s="147" t="s">
        <v>84</v>
      </c>
      <c r="AY129" s="13" t="s">
        <v>209</v>
      </c>
      <c r="BE129" s="148">
        <f t="shared" si="4"/>
        <v>0</v>
      </c>
      <c r="BF129" s="148">
        <f t="shared" si="5"/>
        <v>1.32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3" t="s">
        <v>84</v>
      </c>
      <c r="BK129" s="148">
        <f t="shared" si="9"/>
        <v>1.32</v>
      </c>
      <c r="BL129" s="13" t="s">
        <v>216</v>
      </c>
      <c r="BM129" s="147" t="s">
        <v>447</v>
      </c>
    </row>
    <row r="130" spans="2:65" s="1" customFormat="1" ht="33" customHeight="1">
      <c r="B130" s="135"/>
      <c r="C130" s="136" t="s">
        <v>210</v>
      </c>
      <c r="D130" s="136" t="s">
        <v>212</v>
      </c>
      <c r="E130" s="137" t="s">
        <v>448</v>
      </c>
      <c r="F130" s="138" t="s">
        <v>449</v>
      </c>
      <c r="G130" s="139" t="s">
        <v>227</v>
      </c>
      <c r="H130" s="140">
        <v>0.28799999999999998</v>
      </c>
      <c r="I130" s="141">
        <v>5.04</v>
      </c>
      <c r="J130" s="141">
        <f t="shared" si="0"/>
        <v>1.45</v>
      </c>
      <c r="K130" s="142"/>
      <c r="L130" s="25"/>
      <c r="M130" s="143" t="s">
        <v>1</v>
      </c>
      <c r="N130" s="144" t="s">
        <v>37</v>
      </c>
      <c r="O130" s="145">
        <v>7.0999999999999994E-2</v>
      </c>
      <c r="P130" s="145">
        <f t="shared" si="1"/>
        <v>2.0447999999999997E-2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216</v>
      </c>
      <c r="AT130" s="147" t="s">
        <v>212</v>
      </c>
      <c r="AU130" s="147" t="s">
        <v>84</v>
      </c>
      <c r="AY130" s="13" t="s">
        <v>209</v>
      </c>
      <c r="BE130" s="148">
        <f t="shared" si="4"/>
        <v>0</v>
      </c>
      <c r="BF130" s="148">
        <f t="shared" si="5"/>
        <v>1.45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3" t="s">
        <v>84</v>
      </c>
      <c r="BK130" s="148">
        <f t="shared" si="9"/>
        <v>1.45</v>
      </c>
      <c r="BL130" s="13" t="s">
        <v>216</v>
      </c>
      <c r="BM130" s="147" t="s">
        <v>450</v>
      </c>
    </row>
    <row r="131" spans="2:65" s="1" customFormat="1" ht="37.9" customHeight="1">
      <c r="B131" s="135"/>
      <c r="C131" s="136" t="s">
        <v>216</v>
      </c>
      <c r="D131" s="136" t="s">
        <v>212</v>
      </c>
      <c r="E131" s="137" t="s">
        <v>451</v>
      </c>
      <c r="F131" s="138" t="s">
        <v>452</v>
      </c>
      <c r="G131" s="139" t="s">
        <v>227</v>
      </c>
      <c r="H131" s="140">
        <v>7.7759999999999998</v>
      </c>
      <c r="I131" s="141">
        <v>0.51</v>
      </c>
      <c r="J131" s="141">
        <f t="shared" si="0"/>
        <v>3.97</v>
      </c>
      <c r="K131" s="142"/>
      <c r="L131" s="25"/>
      <c r="M131" s="143" t="s">
        <v>1</v>
      </c>
      <c r="N131" s="144" t="s">
        <v>37</v>
      </c>
      <c r="O131" s="145">
        <v>7.0000000000000001E-3</v>
      </c>
      <c r="P131" s="145">
        <f t="shared" si="1"/>
        <v>5.4432000000000001E-2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R131" s="147" t="s">
        <v>216</v>
      </c>
      <c r="AT131" s="147" t="s">
        <v>212</v>
      </c>
      <c r="AU131" s="147" t="s">
        <v>84</v>
      </c>
      <c r="AY131" s="13" t="s">
        <v>209</v>
      </c>
      <c r="BE131" s="148">
        <f t="shared" si="4"/>
        <v>0</v>
      </c>
      <c r="BF131" s="148">
        <f t="shared" si="5"/>
        <v>3.97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3" t="s">
        <v>84</v>
      </c>
      <c r="BK131" s="148">
        <f t="shared" si="9"/>
        <v>3.97</v>
      </c>
      <c r="BL131" s="13" t="s">
        <v>216</v>
      </c>
      <c r="BM131" s="147" t="s">
        <v>453</v>
      </c>
    </row>
    <row r="132" spans="2:65" s="1" customFormat="1" ht="16.5" customHeight="1">
      <c r="B132" s="135"/>
      <c r="C132" s="136" t="s">
        <v>237</v>
      </c>
      <c r="D132" s="136" t="s">
        <v>212</v>
      </c>
      <c r="E132" s="137" t="s">
        <v>454</v>
      </c>
      <c r="F132" s="138" t="s">
        <v>455</v>
      </c>
      <c r="G132" s="139" t="s">
        <v>227</v>
      </c>
      <c r="H132" s="140">
        <v>0.28799999999999998</v>
      </c>
      <c r="I132" s="141">
        <v>12.66</v>
      </c>
      <c r="J132" s="141">
        <f t="shared" si="0"/>
        <v>3.65</v>
      </c>
      <c r="K132" s="142"/>
      <c r="L132" s="25"/>
      <c r="M132" s="143" t="s">
        <v>1</v>
      </c>
      <c r="N132" s="144" t="s">
        <v>37</v>
      </c>
      <c r="O132" s="145">
        <v>0.83199999999999996</v>
      </c>
      <c r="P132" s="145">
        <f t="shared" si="1"/>
        <v>0.23961599999999997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AR132" s="147" t="s">
        <v>216</v>
      </c>
      <c r="AT132" s="147" t="s">
        <v>212</v>
      </c>
      <c r="AU132" s="147" t="s">
        <v>84</v>
      </c>
      <c r="AY132" s="13" t="s">
        <v>209</v>
      </c>
      <c r="BE132" s="148">
        <f t="shared" si="4"/>
        <v>0</v>
      </c>
      <c r="BF132" s="148">
        <f t="shared" si="5"/>
        <v>3.65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3" t="s">
        <v>84</v>
      </c>
      <c r="BK132" s="148">
        <f t="shared" si="9"/>
        <v>3.65</v>
      </c>
      <c r="BL132" s="13" t="s">
        <v>216</v>
      </c>
      <c r="BM132" s="147" t="s">
        <v>456</v>
      </c>
    </row>
    <row r="133" spans="2:65" s="1" customFormat="1" ht="16.5" customHeight="1">
      <c r="B133" s="135"/>
      <c r="C133" s="136" t="s">
        <v>223</v>
      </c>
      <c r="D133" s="136" t="s">
        <v>212</v>
      </c>
      <c r="E133" s="137" t="s">
        <v>457</v>
      </c>
      <c r="F133" s="138" t="s">
        <v>458</v>
      </c>
      <c r="G133" s="139" t="s">
        <v>227</v>
      </c>
      <c r="H133" s="140">
        <v>0.28799999999999998</v>
      </c>
      <c r="I133" s="141">
        <v>0.87</v>
      </c>
      <c r="J133" s="141">
        <f t="shared" si="0"/>
        <v>0.25</v>
      </c>
      <c r="K133" s="142"/>
      <c r="L133" s="25"/>
      <c r="M133" s="143" t="s">
        <v>1</v>
      </c>
      <c r="N133" s="144" t="s">
        <v>37</v>
      </c>
      <c r="O133" s="145">
        <v>8.9999999999999993E-3</v>
      </c>
      <c r="P133" s="145">
        <f t="shared" si="1"/>
        <v>2.5919999999999997E-3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AR133" s="147" t="s">
        <v>216</v>
      </c>
      <c r="AT133" s="147" t="s">
        <v>212</v>
      </c>
      <c r="AU133" s="147" t="s">
        <v>84</v>
      </c>
      <c r="AY133" s="13" t="s">
        <v>209</v>
      </c>
      <c r="BE133" s="148">
        <f t="shared" si="4"/>
        <v>0</v>
      </c>
      <c r="BF133" s="148">
        <f t="shared" si="5"/>
        <v>0.25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3" t="s">
        <v>84</v>
      </c>
      <c r="BK133" s="148">
        <f t="shared" si="9"/>
        <v>0.25</v>
      </c>
      <c r="BL133" s="13" t="s">
        <v>216</v>
      </c>
      <c r="BM133" s="147" t="s">
        <v>459</v>
      </c>
    </row>
    <row r="134" spans="2:65" s="1" customFormat="1" ht="24.2" customHeight="1">
      <c r="B134" s="135"/>
      <c r="C134" s="136" t="s">
        <v>250</v>
      </c>
      <c r="D134" s="136" t="s">
        <v>212</v>
      </c>
      <c r="E134" s="137" t="s">
        <v>460</v>
      </c>
      <c r="F134" s="138" t="s">
        <v>461</v>
      </c>
      <c r="G134" s="139" t="s">
        <v>240</v>
      </c>
      <c r="H134" s="140">
        <v>0.48099999999999998</v>
      </c>
      <c r="I134" s="141">
        <v>30</v>
      </c>
      <c r="J134" s="141">
        <f t="shared" si="0"/>
        <v>14.43</v>
      </c>
      <c r="K134" s="142"/>
      <c r="L134" s="25"/>
      <c r="M134" s="143" t="s">
        <v>1</v>
      </c>
      <c r="N134" s="144" t="s">
        <v>37</v>
      </c>
      <c r="O134" s="145">
        <v>0</v>
      </c>
      <c r="P134" s="145">
        <f t="shared" si="1"/>
        <v>0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AR134" s="147" t="s">
        <v>216</v>
      </c>
      <c r="AT134" s="147" t="s">
        <v>212</v>
      </c>
      <c r="AU134" s="147" t="s">
        <v>84</v>
      </c>
      <c r="AY134" s="13" t="s">
        <v>209</v>
      </c>
      <c r="BE134" s="148">
        <f t="shared" si="4"/>
        <v>0</v>
      </c>
      <c r="BF134" s="148">
        <f t="shared" si="5"/>
        <v>14.43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3" t="s">
        <v>84</v>
      </c>
      <c r="BK134" s="148">
        <f t="shared" si="9"/>
        <v>14.43</v>
      </c>
      <c r="BL134" s="13" t="s">
        <v>216</v>
      </c>
      <c r="BM134" s="147" t="s">
        <v>462</v>
      </c>
    </row>
    <row r="135" spans="2:65" s="11" customFormat="1" ht="22.9" customHeight="1">
      <c r="B135" s="124"/>
      <c r="D135" s="125" t="s">
        <v>70</v>
      </c>
      <c r="E135" s="133" t="s">
        <v>84</v>
      </c>
      <c r="F135" s="133" t="s">
        <v>466</v>
      </c>
      <c r="J135" s="134">
        <f>BK135</f>
        <v>33.159999999999997</v>
      </c>
      <c r="L135" s="124"/>
      <c r="M135" s="128"/>
      <c r="P135" s="129">
        <f>SUM(P136:P137)</f>
        <v>0.18383999999999998</v>
      </c>
      <c r="R135" s="129">
        <f>SUM(R136:R137)</f>
        <v>0.62792448000000001</v>
      </c>
      <c r="T135" s="130">
        <f>SUM(T136:T137)</f>
        <v>0</v>
      </c>
      <c r="AR135" s="125" t="s">
        <v>78</v>
      </c>
      <c r="AT135" s="131" t="s">
        <v>70</v>
      </c>
      <c r="AU135" s="131" t="s">
        <v>78</v>
      </c>
      <c r="AY135" s="125" t="s">
        <v>209</v>
      </c>
      <c r="BK135" s="132">
        <f>SUM(BK136:BK137)</f>
        <v>33.159999999999997</v>
      </c>
    </row>
    <row r="136" spans="2:65" s="1" customFormat="1" ht="24.2" customHeight="1">
      <c r="B136" s="135"/>
      <c r="C136" s="136" t="s">
        <v>221</v>
      </c>
      <c r="D136" s="136" t="s">
        <v>212</v>
      </c>
      <c r="E136" s="137" t="s">
        <v>467</v>
      </c>
      <c r="F136" s="138" t="s">
        <v>468</v>
      </c>
      <c r="G136" s="139" t="s">
        <v>227</v>
      </c>
      <c r="H136" s="140">
        <v>3.2000000000000001E-2</v>
      </c>
      <c r="I136" s="141">
        <v>59.1</v>
      </c>
      <c r="J136" s="141">
        <f>ROUND(I136*H136,2)</f>
        <v>1.89</v>
      </c>
      <c r="K136" s="142"/>
      <c r="L136" s="25"/>
      <c r="M136" s="143" t="s">
        <v>1</v>
      </c>
      <c r="N136" s="144" t="s">
        <v>37</v>
      </c>
      <c r="O136" s="145">
        <v>1.097</v>
      </c>
      <c r="P136" s="145">
        <f>O136*H136</f>
        <v>3.5104000000000003E-2</v>
      </c>
      <c r="Q136" s="145">
        <v>2.0699999999999998</v>
      </c>
      <c r="R136" s="145">
        <f>Q136*H136</f>
        <v>6.6239999999999993E-2</v>
      </c>
      <c r="S136" s="145">
        <v>0</v>
      </c>
      <c r="T136" s="146">
        <f>S136*H136</f>
        <v>0</v>
      </c>
      <c r="AR136" s="147" t="s">
        <v>216</v>
      </c>
      <c r="AT136" s="147" t="s">
        <v>212</v>
      </c>
      <c r="AU136" s="147" t="s">
        <v>84</v>
      </c>
      <c r="AY136" s="13" t="s">
        <v>209</v>
      </c>
      <c r="BE136" s="148">
        <f>IF(N136="základná",J136,0)</f>
        <v>0</v>
      </c>
      <c r="BF136" s="148">
        <f>IF(N136="znížená",J136,0)</f>
        <v>1.89</v>
      </c>
      <c r="BG136" s="148">
        <f>IF(N136="zákl. prenesená",J136,0)</f>
        <v>0</v>
      </c>
      <c r="BH136" s="148">
        <f>IF(N136="zníž. prenesená",J136,0)</f>
        <v>0</v>
      </c>
      <c r="BI136" s="148">
        <f>IF(N136="nulová",J136,0)</f>
        <v>0</v>
      </c>
      <c r="BJ136" s="13" t="s">
        <v>84</v>
      </c>
      <c r="BK136" s="148">
        <f>ROUND(I136*H136,2)</f>
        <v>1.89</v>
      </c>
      <c r="BL136" s="13" t="s">
        <v>216</v>
      </c>
      <c r="BM136" s="147" t="s">
        <v>469</v>
      </c>
    </row>
    <row r="137" spans="2:65" s="1" customFormat="1" ht="16.5" customHeight="1">
      <c r="B137" s="135"/>
      <c r="C137" s="136" t="s">
        <v>229</v>
      </c>
      <c r="D137" s="136" t="s">
        <v>212</v>
      </c>
      <c r="E137" s="137" t="s">
        <v>470</v>
      </c>
      <c r="F137" s="138" t="s">
        <v>471</v>
      </c>
      <c r="G137" s="139" t="s">
        <v>227</v>
      </c>
      <c r="H137" s="140">
        <v>0.25600000000000001</v>
      </c>
      <c r="I137" s="141">
        <v>122.14</v>
      </c>
      <c r="J137" s="141">
        <f>ROUND(I137*H137,2)</f>
        <v>31.27</v>
      </c>
      <c r="K137" s="142"/>
      <c r="L137" s="25"/>
      <c r="M137" s="143" t="s">
        <v>1</v>
      </c>
      <c r="N137" s="144" t="s">
        <v>37</v>
      </c>
      <c r="O137" s="145">
        <v>0.58099999999999996</v>
      </c>
      <c r="P137" s="145">
        <f>O137*H137</f>
        <v>0.14873599999999998</v>
      </c>
      <c r="Q137" s="145">
        <v>2.19408</v>
      </c>
      <c r="R137" s="145">
        <f>Q137*H137</f>
        <v>0.56168448000000004</v>
      </c>
      <c r="S137" s="145">
        <v>0</v>
      </c>
      <c r="T137" s="146">
        <f>S137*H137</f>
        <v>0</v>
      </c>
      <c r="AR137" s="147" t="s">
        <v>216</v>
      </c>
      <c r="AT137" s="147" t="s">
        <v>212</v>
      </c>
      <c r="AU137" s="147" t="s">
        <v>84</v>
      </c>
      <c r="AY137" s="13" t="s">
        <v>209</v>
      </c>
      <c r="BE137" s="148">
        <f>IF(N137="základná",J137,0)</f>
        <v>0</v>
      </c>
      <c r="BF137" s="148">
        <f>IF(N137="znížená",J137,0)</f>
        <v>31.27</v>
      </c>
      <c r="BG137" s="148">
        <f>IF(N137="zákl. prenesená",J137,0)</f>
        <v>0</v>
      </c>
      <c r="BH137" s="148">
        <f>IF(N137="zníž. prenesená",J137,0)</f>
        <v>0</v>
      </c>
      <c r="BI137" s="148">
        <f>IF(N137="nulová",J137,0)</f>
        <v>0</v>
      </c>
      <c r="BJ137" s="13" t="s">
        <v>84</v>
      </c>
      <c r="BK137" s="148">
        <f>ROUND(I137*H137,2)</f>
        <v>31.27</v>
      </c>
      <c r="BL137" s="13" t="s">
        <v>216</v>
      </c>
      <c r="BM137" s="147" t="s">
        <v>472</v>
      </c>
    </row>
    <row r="138" spans="2:65" s="11" customFormat="1" ht="22.9" customHeight="1">
      <c r="B138" s="124"/>
      <c r="D138" s="125" t="s">
        <v>70</v>
      </c>
      <c r="E138" s="133" t="s">
        <v>229</v>
      </c>
      <c r="F138" s="133" t="s">
        <v>230</v>
      </c>
      <c r="J138" s="134">
        <f>BK138</f>
        <v>2648.8</v>
      </c>
      <c r="L138" s="124"/>
      <c r="M138" s="128"/>
      <c r="P138" s="129">
        <f>SUM(P139:P141)</f>
        <v>1.5840000000000001</v>
      </c>
      <c r="R138" s="129">
        <f>SUM(R139:R141)</f>
        <v>0.15429999999999999</v>
      </c>
      <c r="T138" s="130">
        <f>SUM(T139:T141)</f>
        <v>0</v>
      </c>
      <c r="AR138" s="125" t="s">
        <v>78</v>
      </c>
      <c r="AT138" s="131" t="s">
        <v>70</v>
      </c>
      <c r="AU138" s="131" t="s">
        <v>78</v>
      </c>
      <c r="AY138" s="125" t="s">
        <v>209</v>
      </c>
      <c r="BK138" s="132">
        <f>SUM(BK139:BK141)</f>
        <v>2648.8</v>
      </c>
    </row>
    <row r="139" spans="2:65" s="1" customFormat="1" ht="24.2" customHeight="1">
      <c r="B139" s="135"/>
      <c r="C139" s="136" t="s">
        <v>262</v>
      </c>
      <c r="D139" s="136" t="s">
        <v>212</v>
      </c>
      <c r="E139" s="137" t="s">
        <v>564</v>
      </c>
      <c r="F139" s="138" t="s">
        <v>565</v>
      </c>
      <c r="G139" s="139" t="s">
        <v>215</v>
      </c>
      <c r="H139" s="140">
        <v>1</v>
      </c>
      <c r="I139" s="141">
        <v>78.8</v>
      </c>
      <c r="J139" s="141">
        <f>ROUND(I139*H139,2)</f>
        <v>78.8</v>
      </c>
      <c r="K139" s="142"/>
      <c r="L139" s="25"/>
      <c r="M139" s="143" t="s">
        <v>1</v>
      </c>
      <c r="N139" s="144" t="s">
        <v>37</v>
      </c>
      <c r="O139" s="145">
        <v>1.5840000000000001</v>
      </c>
      <c r="P139" s="145">
        <f>O139*H139</f>
        <v>1.5840000000000001</v>
      </c>
      <c r="Q139" s="145">
        <v>1.2999999999999999E-3</v>
      </c>
      <c r="R139" s="145">
        <f>Q139*H139</f>
        <v>1.2999999999999999E-3</v>
      </c>
      <c r="S139" s="145">
        <v>0</v>
      </c>
      <c r="T139" s="146">
        <f>S139*H139</f>
        <v>0</v>
      </c>
      <c r="AR139" s="147" t="s">
        <v>216</v>
      </c>
      <c r="AT139" s="147" t="s">
        <v>212</v>
      </c>
      <c r="AU139" s="147" t="s">
        <v>84</v>
      </c>
      <c r="AY139" s="13" t="s">
        <v>209</v>
      </c>
      <c r="BE139" s="148">
        <f>IF(N139="základná",J139,0)</f>
        <v>0</v>
      </c>
      <c r="BF139" s="148">
        <f>IF(N139="znížená",J139,0)</f>
        <v>78.8</v>
      </c>
      <c r="BG139" s="148">
        <f>IF(N139="zákl. prenesená",J139,0)</f>
        <v>0</v>
      </c>
      <c r="BH139" s="148">
        <f>IF(N139="zníž. prenesená",J139,0)</f>
        <v>0</v>
      </c>
      <c r="BI139" s="148">
        <f>IF(N139="nulová",J139,0)</f>
        <v>0</v>
      </c>
      <c r="BJ139" s="13" t="s">
        <v>84</v>
      </c>
      <c r="BK139" s="148">
        <f>ROUND(I139*H139,2)</f>
        <v>78.8</v>
      </c>
      <c r="BL139" s="13" t="s">
        <v>216</v>
      </c>
      <c r="BM139" s="147" t="s">
        <v>554</v>
      </c>
    </row>
    <row r="140" spans="2:65" s="1" customFormat="1" ht="24.2" customHeight="1">
      <c r="B140" s="135"/>
      <c r="C140" s="149" t="s">
        <v>266</v>
      </c>
      <c r="D140" s="149" t="s">
        <v>218</v>
      </c>
      <c r="E140" s="150" t="s">
        <v>566</v>
      </c>
      <c r="F140" s="151" t="s">
        <v>579</v>
      </c>
      <c r="G140" s="152" t="s">
        <v>215</v>
      </c>
      <c r="H140" s="153">
        <v>1</v>
      </c>
      <c r="I140" s="154">
        <v>2570</v>
      </c>
      <c r="J140" s="154">
        <f>ROUND(I140*H140,2)</f>
        <v>2570</v>
      </c>
      <c r="K140" s="155"/>
      <c r="L140" s="156"/>
      <c r="M140" s="157" t="s">
        <v>1</v>
      </c>
      <c r="N140" s="158" t="s">
        <v>37</v>
      </c>
      <c r="O140" s="145">
        <v>0</v>
      </c>
      <c r="P140" s="145">
        <f>O140*H140</f>
        <v>0</v>
      </c>
      <c r="Q140" s="145">
        <v>0.153</v>
      </c>
      <c r="R140" s="145">
        <f>Q140*H140</f>
        <v>0.153</v>
      </c>
      <c r="S140" s="145">
        <v>0</v>
      </c>
      <c r="T140" s="146">
        <f>S140*H140</f>
        <v>0</v>
      </c>
      <c r="AR140" s="147" t="s">
        <v>221</v>
      </c>
      <c r="AT140" s="147" t="s">
        <v>218</v>
      </c>
      <c r="AU140" s="147" t="s">
        <v>84</v>
      </c>
      <c r="AY140" s="13" t="s">
        <v>209</v>
      </c>
      <c r="BE140" s="148">
        <f>IF(N140="základná",J140,0)</f>
        <v>0</v>
      </c>
      <c r="BF140" s="148">
        <f>IF(N140="znížená",J140,0)</f>
        <v>2570</v>
      </c>
      <c r="BG140" s="148">
        <f>IF(N140="zákl. prenesená",J140,0)</f>
        <v>0</v>
      </c>
      <c r="BH140" s="148">
        <f>IF(N140="zníž. prenesená",J140,0)</f>
        <v>0</v>
      </c>
      <c r="BI140" s="148">
        <f>IF(N140="nulová",J140,0)</f>
        <v>0</v>
      </c>
      <c r="BJ140" s="13" t="s">
        <v>84</v>
      </c>
      <c r="BK140" s="148">
        <f>ROUND(I140*H140,2)</f>
        <v>2570</v>
      </c>
      <c r="BL140" s="13" t="s">
        <v>216</v>
      </c>
      <c r="BM140" s="147" t="s">
        <v>557</v>
      </c>
    </row>
    <row r="141" spans="2:65" s="1" customFormat="1" ht="156">
      <c r="B141" s="25"/>
      <c r="D141" s="159" t="s">
        <v>286</v>
      </c>
      <c r="F141" s="160" t="s">
        <v>580</v>
      </c>
      <c r="L141" s="25"/>
      <c r="M141" s="161"/>
      <c r="T141" s="52"/>
      <c r="AT141" s="13" t="s">
        <v>286</v>
      </c>
      <c r="AU141" s="13" t="s">
        <v>84</v>
      </c>
    </row>
    <row r="142" spans="2:65" s="11" customFormat="1" ht="22.9" customHeight="1">
      <c r="B142" s="124"/>
      <c r="D142" s="125" t="s">
        <v>70</v>
      </c>
      <c r="E142" s="133" t="s">
        <v>235</v>
      </c>
      <c r="F142" s="133" t="s">
        <v>236</v>
      </c>
      <c r="J142" s="134">
        <f>BK142</f>
        <v>39.090000000000003</v>
      </c>
      <c r="L142" s="124"/>
      <c r="M142" s="128"/>
      <c r="P142" s="129">
        <f>P143</f>
        <v>1.534284</v>
      </c>
      <c r="R142" s="129">
        <f>R143</f>
        <v>0</v>
      </c>
      <c r="T142" s="130">
        <f>T143</f>
        <v>0</v>
      </c>
      <c r="AR142" s="125" t="s">
        <v>78</v>
      </c>
      <c r="AT142" s="131" t="s">
        <v>70</v>
      </c>
      <c r="AU142" s="131" t="s">
        <v>78</v>
      </c>
      <c r="AY142" s="125" t="s">
        <v>209</v>
      </c>
      <c r="BK142" s="132">
        <f>BK143</f>
        <v>39.090000000000003</v>
      </c>
    </row>
    <row r="143" spans="2:65" s="1" customFormat="1" ht="33" customHeight="1">
      <c r="B143" s="135"/>
      <c r="C143" s="136" t="s">
        <v>75</v>
      </c>
      <c r="D143" s="136" t="s">
        <v>212</v>
      </c>
      <c r="E143" s="137" t="s">
        <v>480</v>
      </c>
      <c r="F143" s="138" t="s">
        <v>481</v>
      </c>
      <c r="G143" s="139" t="s">
        <v>240</v>
      </c>
      <c r="H143" s="140">
        <v>0.78200000000000003</v>
      </c>
      <c r="I143" s="141">
        <v>49.99</v>
      </c>
      <c r="J143" s="141">
        <f>ROUND(I143*H143,2)</f>
        <v>39.090000000000003</v>
      </c>
      <c r="K143" s="142"/>
      <c r="L143" s="25"/>
      <c r="M143" s="162" t="s">
        <v>1</v>
      </c>
      <c r="N143" s="163" t="s">
        <v>37</v>
      </c>
      <c r="O143" s="164">
        <v>1.962</v>
      </c>
      <c r="P143" s="164">
        <f>O143*H143</f>
        <v>1.534284</v>
      </c>
      <c r="Q143" s="164">
        <v>0</v>
      </c>
      <c r="R143" s="164">
        <f>Q143*H143</f>
        <v>0</v>
      </c>
      <c r="S143" s="164">
        <v>0</v>
      </c>
      <c r="T143" s="165">
        <f>S143*H143</f>
        <v>0</v>
      </c>
      <c r="AR143" s="147" t="s">
        <v>216</v>
      </c>
      <c r="AT143" s="147" t="s">
        <v>212</v>
      </c>
      <c r="AU143" s="147" t="s">
        <v>84</v>
      </c>
      <c r="AY143" s="13" t="s">
        <v>209</v>
      </c>
      <c r="BE143" s="148">
        <f>IF(N143="základná",J143,0)</f>
        <v>0</v>
      </c>
      <c r="BF143" s="148">
        <f>IF(N143="znížená",J143,0)</f>
        <v>39.090000000000003</v>
      </c>
      <c r="BG143" s="148">
        <f>IF(N143="zákl. prenesená",J143,0)</f>
        <v>0</v>
      </c>
      <c r="BH143" s="148">
        <f>IF(N143="zníž. prenesená",J143,0)</f>
        <v>0</v>
      </c>
      <c r="BI143" s="148">
        <f>IF(N143="nulová",J143,0)</f>
        <v>0</v>
      </c>
      <c r="BJ143" s="13" t="s">
        <v>84</v>
      </c>
      <c r="BK143" s="148">
        <f>ROUND(I143*H143,2)</f>
        <v>39.090000000000003</v>
      </c>
      <c r="BL143" s="13" t="s">
        <v>216</v>
      </c>
      <c r="BM143" s="147" t="s">
        <v>482</v>
      </c>
    </row>
    <row r="144" spans="2:65" s="1" customFormat="1" ht="6.95" customHeight="1">
      <c r="B144" s="40"/>
      <c r="C144" s="41"/>
      <c r="D144" s="41"/>
      <c r="E144" s="41"/>
      <c r="F144" s="41"/>
      <c r="G144" s="41"/>
      <c r="H144" s="41"/>
      <c r="I144" s="41"/>
      <c r="J144" s="41"/>
      <c r="K144" s="41"/>
      <c r="L144" s="25"/>
    </row>
  </sheetData>
  <autoFilter ref="C124:K143" xr:uid="{00000000-0009-0000-0000-00001D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B1:BM1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172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173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PRVKY VÝBAVY</v>
      </c>
      <c r="F7" s="208"/>
      <c r="G7" s="208"/>
      <c r="H7" s="208"/>
      <c r="L7" s="16"/>
    </row>
    <row r="8" spans="2:46" ht="12" customHeight="1">
      <c r="B8" s="16"/>
      <c r="D8" s="22" t="s">
        <v>174</v>
      </c>
      <c r="L8" s="16"/>
    </row>
    <row r="9" spans="2:46" s="1" customFormat="1" ht="16.5" customHeight="1">
      <c r="B9" s="25"/>
      <c r="E9" s="207" t="s">
        <v>175</v>
      </c>
      <c r="F9" s="209"/>
      <c r="G9" s="209"/>
      <c r="H9" s="209"/>
      <c r="L9" s="25"/>
    </row>
    <row r="10" spans="2:46" s="1" customFormat="1" ht="12" customHeight="1">
      <c r="B10" s="25"/>
      <c r="D10" s="22" t="s">
        <v>176</v>
      </c>
      <c r="L10" s="25"/>
    </row>
    <row r="11" spans="2:46" s="1" customFormat="1" ht="16.5" customHeight="1">
      <c r="B11" s="25"/>
      <c r="E11" s="169" t="s">
        <v>581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89" t="str">
        <f>'Rekapitulácia stavby'!E14</f>
        <v xml:space="preserve"> </v>
      </c>
      <c r="F20" s="189"/>
      <c r="G20" s="189"/>
      <c r="H20" s="189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92" t="s">
        <v>1</v>
      </c>
      <c r="F29" s="192"/>
      <c r="G29" s="192"/>
      <c r="H29" s="192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ROUND(J125, 2)</f>
        <v>2968.28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ROUND((SUM(BE125:BE143)),  2)</f>
        <v>0</v>
      </c>
      <c r="G35" s="93"/>
      <c r="H35" s="93"/>
      <c r="I35" s="94">
        <v>0.2</v>
      </c>
      <c r="J35" s="92">
        <f>ROUND(((SUM(BE125:BE143))*I35),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ROUND((SUM(BF125:BF143)),  2)</f>
        <v>2968.28</v>
      </c>
      <c r="I36" s="95">
        <v>0.2</v>
      </c>
      <c r="J36" s="82">
        <f>ROUND(((SUM(BF125:BF143))*I36),  2)</f>
        <v>593.66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ROUND((SUM(BG125:BG143)),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ROUND((SUM(BH125:BH143)),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ROUND((SUM(BI125:BI143)),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3561.94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178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PRVKY VÝBAVY</v>
      </c>
      <c r="F85" s="208"/>
      <c r="G85" s="208"/>
      <c r="H85" s="208"/>
      <c r="L85" s="25"/>
    </row>
    <row r="86" spans="2:12" ht="12" customHeight="1">
      <c r="B86" s="16"/>
      <c r="C86" s="22" t="s">
        <v>174</v>
      </c>
      <c r="L86" s="16"/>
    </row>
    <row r="87" spans="2:12" s="1" customFormat="1" ht="16.5" customHeight="1">
      <c r="B87" s="25"/>
      <c r="E87" s="207" t="s">
        <v>175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176</v>
      </c>
      <c r="L88" s="25"/>
    </row>
    <row r="89" spans="2:12" s="1" customFormat="1" ht="16.5" customHeight="1">
      <c r="B89" s="25"/>
      <c r="E89" s="169" t="str">
        <f>E11</f>
        <v>12.30 - TEMATICKÉ DETSKÉ PRVKY - SILUETA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179</v>
      </c>
      <c r="D96" s="96"/>
      <c r="E96" s="96"/>
      <c r="F96" s="96"/>
      <c r="G96" s="96"/>
      <c r="H96" s="96"/>
      <c r="I96" s="96"/>
      <c r="J96" s="105" t="s">
        <v>180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181</v>
      </c>
      <c r="J98" s="62">
        <f>J125</f>
        <v>2968.28</v>
      </c>
      <c r="L98" s="25"/>
      <c r="AU98" s="13" t="s">
        <v>182</v>
      </c>
    </row>
    <row r="99" spans="2:47" s="8" customFormat="1" ht="24.95" customHeight="1">
      <c r="B99" s="107"/>
      <c r="D99" s="108" t="s">
        <v>183</v>
      </c>
      <c r="E99" s="109"/>
      <c r="F99" s="109"/>
      <c r="G99" s="109"/>
      <c r="H99" s="109"/>
      <c r="I99" s="109"/>
      <c r="J99" s="110">
        <f>J126</f>
        <v>2968.28</v>
      </c>
      <c r="L99" s="107"/>
    </row>
    <row r="100" spans="2:47" s="9" customFormat="1" ht="19.899999999999999" customHeight="1">
      <c r="B100" s="111"/>
      <c r="D100" s="112" t="s">
        <v>439</v>
      </c>
      <c r="E100" s="113"/>
      <c r="F100" s="113"/>
      <c r="G100" s="113"/>
      <c r="H100" s="113"/>
      <c r="I100" s="113"/>
      <c r="J100" s="114">
        <f>J127</f>
        <v>47.23</v>
      </c>
      <c r="L100" s="111"/>
    </row>
    <row r="101" spans="2:47" s="9" customFormat="1" ht="19.899999999999999" customHeight="1">
      <c r="B101" s="111"/>
      <c r="D101" s="112" t="s">
        <v>440</v>
      </c>
      <c r="E101" s="113"/>
      <c r="F101" s="113"/>
      <c r="G101" s="113"/>
      <c r="H101" s="113"/>
      <c r="I101" s="113"/>
      <c r="J101" s="114">
        <f>J135</f>
        <v>33.159999999999997</v>
      </c>
      <c r="L101" s="111"/>
    </row>
    <row r="102" spans="2:47" s="9" customFormat="1" ht="19.899999999999999" customHeight="1">
      <c r="B102" s="111"/>
      <c r="D102" s="112" t="s">
        <v>186</v>
      </c>
      <c r="E102" s="113"/>
      <c r="F102" s="113"/>
      <c r="G102" s="113"/>
      <c r="H102" s="113"/>
      <c r="I102" s="113"/>
      <c r="J102" s="114">
        <f>J138</f>
        <v>2848.8</v>
      </c>
      <c r="L102" s="111"/>
    </row>
    <row r="103" spans="2:47" s="9" customFormat="1" ht="19.899999999999999" customHeight="1">
      <c r="B103" s="111"/>
      <c r="D103" s="112" t="s">
        <v>187</v>
      </c>
      <c r="E103" s="113"/>
      <c r="F103" s="113"/>
      <c r="G103" s="113"/>
      <c r="H103" s="113"/>
      <c r="I103" s="113"/>
      <c r="J103" s="114">
        <f>J142</f>
        <v>39.090000000000003</v>
      </c>
      <c r="L103" s="111"/>
    </row>
    <row r="104" spans="2:47" s="1" customFormat="1" ht="21.75" customHeight="1">
      <c r="B104" s="25"/>
      <c r="L104" s="25"/>
    </row>
    <row r="105" spans="2:47" s="1" customFormat="1" ht="6.95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5"/>
    </row>
    <row r="109" spans="2:47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5"/>
    </row>
    <row r="110" spans="2:47" s="1" customFormat="1" ht="24.95" customHeight="1">
      <c r="B110" s="25"/>
      <c r="C110" s="17" t="s">
        <v>195</v>
      </c>
      <c r="L110" s="25"/>
    </row>
    <row r="111" spans="2:47" s="1" customFormat="1" ht="6.95" customHeight="1">
      <c r="B111" s="25"/>
      <c r="L111" s="25"/>
    </row>
    <row r="112" spans="2:47" s="1" customFormat="1" ht="12" customHeight="1">
      <c r="B112" s="25"/>
      <c r="C112" s="22" t="s">
        <v>13</v>
      </c>
      <c r="L112" s="25"/>
    </row>
    <row r="113" spans="2:65" s="1" customFormat="1" ht="26.25" customHeight="1">
      <c r="B113" s="25"/>
      <c r="E113" s="207" t="str">
        <f>E7</f>
        <v>PRVKY DROBNEJ ARCHITEKTÚRY A OSTATNEJ VÝBAVY PRE DOPRAVNÚ A CYKLO INFRAŠTRUKTÚRU PRVKY VÝBAVY</v>
      </c>
      <c r="F113" s="208"/>
      <c r="G113" s="208"/>
      <c r="H113" s="208"/>
      <c r="L113" s="25"/>
    </row>
    <row r="114" spans="2:65" ht="12" customHeight="1">
      <c r="B114" s="16"/>
      <c r="C114" s="22" t="s">
        <v>174</v>
      </c>
      <c r="L114" s="16"/>
    </row>
    <row r="115" spans="2:65" s="1" customFormat="1" ht="16.5" customHeight="1">
      <c r="B115" s="25"/>
      <c r="E115" s="207" t="s">
        <v>175</v>
      </c>
      <c r="F115" s="209"/>
      <c r="G115" s="209"/>
      <c r="H115" s="209"/>
      <c r="L115" s="25"/>
    </row>
    <row r="116" spans="2:65" s="1" customFormat="1" ht="12" customHeight="1">
      <c r="B116" s="25"/>
      <c r="C116" s="22" t="s">
        <v>176</v>
      </c>
      <c r="L116" s="25"/>
    </row>
    <row r="117" spans="2:65" s="1" customFormat="1" ht="16.5" customHeight="1">
      <c r="B117" s="25"/>
      <c r="E117" s="169" t="str">
        <f>E11</f>
        <v>12.30 - TEMATICKÉ DETSKÉ PRVKY - SILUETA</v>
      </c>
      <c r="F117" s="209"/>
      <c r="G117" s="209"/>
      <c r="H117" s="209"/>
      <c r="L117" s="25"/>
    </row>
    <row r="118" spans="2:65" s="1" customFormat="1" ht="6.95" customHeight="1">
      <c r="B118" s="25"/>
      <c r="L118" s="25"/>
    </row>
    <row r="119" spans="2:65" s="1" customFormat="1" ht="12" customHeight="1">
      <c r="B119" s="25"/>
      <c r="C119" s="22" t="s">
        <v>16</v>
      </c>
      <c r="F119" s="20" t="str">
        <f>F14</f>
        <v xml:space="preserve"> </v>
      </c>
      <c r="I119" s="22" t="s">
        <v>18</v>
      </c>
      <c r="J119" s="48" t="str">
        <f>IF(J14="","",J14)</f>
        <v>9. 11. 2024</v>
      </c>
      <c r="L119" s="25"/>
    </row>
    <row r="120" spans="2:65" s="1" customFormat="1" ht="6.95" customHeight="1">
      <c r="B120" s="25"/>
      <c r="L120" s="25"/>
    </row>
    <row r="121" spans="2:65" s="1" customFormat="1" ht="54.4" customHeight="1">
      <c r="B121" s="25"/>
      <c r="C121" s="22" t="s">
        <v>20</v>
      </c>
      <c r="F121" s="20" t="str">
        <f>E17</f>
        <v>SÚC PSK, Jesenná 14, 080 05 Prešov</v>
      </c>
      <c r="I121" s="22" t="s">
        <v>25</v>
      </c>
      <c r="J121" s="23" t="str">
        <f>E23</f>
        <v>ŠTOFIRA ARCHITEKTI, s.r.o., Strojárska 2206, Snina</v>
      </c>
      <c r="L121" s="25"/>
    </row>
    <row r="122" spans="2:65" s="1" customFormat="1" ht="15.2" customHeight="1">
      <c r="B122" s="25"/>
      <c r="C122" s="22" t="s">
        <v>24</v>
      </c>
      <c r="F122" s="20" t="str">
        <f>IF(E20="","",E20)</f>
        <v xml:space="preserve"> </v>
      </c>
      <c r="I122" s="22" t="s">
        <v>28</v>
      </c>
      <c r="J122" s="23" t="str">
        <f>E26</f>
        <v>Martin Kofira - KM</v>
      </c>
      <c r="L122" s="25"/>
    </row>
    <row r="123" spans="2:65" s="1" customFormat="1" ht="10.35" customHeight="1">
      <c r="B123" s="25"/>
      <c r="L123" s="25"/>
    </row>
    <row r="124" spans="2:65" s="10" customFormat="1" ht="29.25" customHeight="1">
      <c r="B124" s="115"/>
      <c r="C124" s="116" t="s">
        <v>196</v>
      </c>
      <c r="D124" s="117" t="s">
        <v>56</v>
      </c>
      <c r="E124" s="117" t="s">
        <v>52</v>
      </c>
      <c r="F124" s="117" t="s">
        <v>53</v>
      </c>
      <c r="G124" s="117" t="s">
        <v>197</v>
      </c>
      <c r="H124" s="117" t="s">
        <v>198</v>
      </c>
      <c r="I124" s="117" t="s">
        <v>199</v>
      </c>
      <c r="J124" s="118" t="s">
        <v>180</v>
      </c>
      <c r="K124" s="119" t="s">
        <v>200</v>
      </c>
      <c r="L124" s="115"/>
      <c r="M124" s="55" t="s">
        <v>1</v>
      </c>
      <c r="N124" s="56" t="s">
        <v>35</v>
      </c>
      <c r="O124" s="56" t="s">
        <v>201</v>
      </c>
      <c r="P124" s="56" t="s">
        <v>202</v>
      </c>
      <c r="Q124" s="56" t="s">
        <v>203</v>
      </c>
      <c r="R124" s="56" t="s">
        <v>204</v>
      </c>
      <c r="S124" s="56" t="s">
        <v>205</v>
      </c>
      <c r="T124" s="57" t="s">
        <v>206</v>
      </c>
    </row>
    <row r="125" spans="2:65" s="1" customFormat="1" ht="22.9" customHeight="1">
      <c r="B125" s="25"/>
      <c r="C125" s="60" t="s">
        <v>181</v>
      </c>
      <c r="J125" s="120">
        <f>BK125</f>
        <v>2968.28</v>
      </c>
      <c r="L125" s="25"/>
      <c r="M125" s="58"/>
      <c r="N125" s="49"/>
      <c r="O125" s="49"/>
      <c r="P125" s="121">
        <f>P126</f>
        <v>4.7943180000000005</v>
      </c>
      <c r="Q125" s="49"/>
      <c r="R125" s="121">
        <f>R126</f>
        <v>0.78222448</v>
      </c>
      <c r="S125" s="49"/>
      <c r="T125" s="122">
        <f>T126</f>
        <v>0</v>
      </c>
      <c r="AT125" s="13" t="s">
        <v>70</v>
      </c>
      <c r="AU125" s="13" t="s">
        <v>182</v>
      </c>
      <c r="BK125" s="123">
        <f>BK126</f>
        <v>2968.28</v>
      </c>
    </row>
    <row r="126" spans="2:65" s="11" customFormat="1" ht="25.9" customHeight="1">
      <c r="B126" s="124"/>
      <c r="D126" s="125" t="s">
        <v>70</v>
      </c>
      <c r="E126" s="126" t="s">
        <v>207</v>
      </c>
      <c r="F126" s="126" t="s">
        <v>208</v>
      </c>
      <c r="J126" s="127">
        <f>BK126</f>
        <v>2968.28</v>
      </c>
      <c r="L126" s="124"/>
      <c r="M126" s="128"/>
      <c r="P126" s="129">
        <f>P127+P135+P138+P142</f>
        <v>4.7943180000000005</v>
      </c>
      <c r="R126" s="129">
        <f>R127+R135+R138+R142</f>
        <v>0.78222448</v>
      </c>
      <c r="T126" s="130">
        <f>T127+T135+T138+T142</f>
        <v>0</v>
      </c>
      <c r="AR126" s="125" t="s">
        <v>78</v>
      </c>
      <c r="AT126" s="131" t="s">
        <v>70</v>
      </c>
      <c r="AU126" s="131" t="s">
        <v>71</v>
      </c>
      <c r="AY126" s="125" t="s">
        <v>209</v>
      </c>
      <c r="BK126" s="132">
        <f>BK127+BK135+BK138+BK142</f>
        <v>2968.28</v>
      </c>
    </row>
    <row r="127" spans="2:65" s="11" customFormat="1" ht="22.9" customHeight="1">
      <c r="B127" s="124"/>
      <c r="D127" s="125" t="s">
        <v>70</v>
      </c>
      <c r="E127" s="133" t="s">
        <v>78</v>
      </c>
      <c r="F127" s="133" t="s">
        <v>441</v>
      </c>
      <c r="J127" s="134">
        <f>BK127</f>
        <v>47.23</v>
      </c>
      <c r="L127" s="124"/>
      <c r="M127" s="128"/>
      <c r="P127" s="129">
        <f>SUM(P128:P134)</f>
        <v>1.492194</v>
      </c>
      <c r="R127" s="129">
        <f>SUM(R128:R134)</f>
        <v>0</v>
      </c>
      <c r="T127" s="130">
        <f>SUM(T128:T134)</f>
        <v>0</v>
      </c>
      <c r="AR127" s="125" t="s">
        <v>78</v>
      </c>
      <c r="AT127" s="131" t="s">
        <v>70</v>
      </c>
      <c r="AU127" s="131" t="s">
        <v>78</v>
      </c>
      <c r="AY127" s="125" t="s">
        <v>209</v>
      </c>
      <c r="BK127" s="132">
        <f>SUM(BK128:BK134)</f>
        <v>47.23</v>
      </c>
    </row>
    <row r="128" spans="2:65" s="1" customFormat="1" ht="21.75" customHeight="1">
      <c r="B128" s="135"/>
      <c r="C128" s="136" t="s">
        <v>78</v>
      </c>
      <c r="D128" s="136" t="s">
        <v>212</v>
      </c>
      <c r="E128" s="137" t="s">
        <v>442</v>
      </c>
      <c r="F128" s="138" t="s">
        <v>443</v>
      </c>
      <c r="G128" s="139" t="s">
        <v>227</v>
      </c>
      <c r="H128" s="140">
        <v>0.28799999999999998</v>
      </c>
      <c r="I128" s="141">
        <v>76.959999999999994</v>
      </c>
      <c r="J128" s="141">
        <f t="shared" ref="J128:J134" si="0">ROUND(I128*H128,2)</f>
        <v>22.16</v>
      </c>
      <c r="K128" s="142"/>
      <c r="L128" s="25"/>
      <c r="M128" s="143" t="s">
        <v>1</v>
      </c>
      <c r="N128" s="144" t="s">
        <v>37</v>
      </c>
      <c r="O128" s="145">
        <v>3.85</v>
      </c>
      <c r="P128" s="145">
        <f t="shared" ref="P128:P134" si="1">O128*H128</f>
        <v>1.1088</v>
      </c>
      <c r="Q128" s="145">
        <v>0</v>
      </c>
      <c r="R128" s="145">
        <f t="shared" ref="R128:R134" si="2">Q128*H128</f>
        <v>0</v>
      </c>
      <c r="S128" s="145">
        <v>0</v>
      </c>
      <c r="T128" s="146">
        <f t="shared" ref="T128:T134" si="3">S128*H128</f>
        <v>0</v>
      </c>
      <c r="AR128" s="147" t="s">
        <v>216</v>
      </c>
      <c r="AT128" s="147" t="s">
        <v>212</v>
      </c>
      <c r="AU128" s="147" t="s">
        <v>84</v>
      </c>
      <c r="AY128" s="13" t="s">
        <v>209</v>
      </c>
      <c r="BE128" s="148">
        <f t="shared" ref="BE128:BE134" si="4">IF(N128="základná",J128,0)</f>
        <v>0</v>
      </c>
      <c r="BF128" s="148">
        <f t="shared" ref="BF128:BF134" si="5">IF(N128="znížená",J128,0)</f>
        <v>22.16</v>
      </c>
      <c r="BG128" s="148">
        <f t="shared" ref="BG128:BG134" si="6">IF(N128="zákl. prenesená",J128,0)</f>
        <v>0</v>
      </c>
      <c r="BH128" s="148">
        <f t="shared" ref="BH128:BH134" si="7">IF(N128="zníž. prenesená",J128,0)</f>
        <v>0</v>
      </c>
      <c r="BI128" s="148">
        <f t="shared" ref="BI128:BI134" si="8">IF(N128="nulová",J128,0)</f>
        <v>0</v>
      </c>
      <c r="BJ128" s="13" t="s">
        <v>84</v>
      </c>
      <c r="BK128" s="148">
        <f t="shared" ref="BK128:BK134" si="9">ROUND(I128*H128,2)</f>
        <v>22.16</v>
      </c>
      <c r="BL128" s="13" t="s">
        <v>216</v>
      </c>
      <c r="BM128" s="147" t="s">
        <v>444</v>
      </c>
    </row>
    <row r="129" spans="2:65" s="1" customFormat="1" ht="24.2" customHeight="1">
      <c r="B129" s="135"/>
      <c r="C129" s="136" t="s">
        <v>84</v>
      </c>
      <c r="D129" s="136" t="s">
        <v>212</v>
      </c>
      <c r="E129" s="137" t="s">
        <v>445</v>
      </c>
      <c r="F129" s="138" t="s">
        <v>446</v>
      </c>
      <c r="G129" s="139" t="s">
        <v>227</v>
      </c>
      <c r="H129" s="140">
        <v>8.5999999999999993E-2</v>
      </c>
      <c r="I129" s="141">
        <v>15.4</v>
      </c>
      <c r="J129" s="141">
        <f t="shared" si="0"/>
        <v>1.32</v>
      </c>
      <c r="K129" s="142"/>
      <c r="L129" s="25"/>
      <c r="M129" s="143" t="s">
        <v>1</v>
      </c>
      <c r="N129" s="144" t="s">
        <v>37</v>
      </c>
      <c r="O129" s="145">
        <v>0.77100000000000002</v>
      </c>
      <c r="P129" s="145">
        <f t="shared" si="1"/>
        <v>6.630599999999999E-2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AR129" s="147" t="s">
        <v>216</v>
      </c>
      <c r="AT129" s="147" t="s">
        <v>212</v>
      </c>
      <c r="AU129" s="147" t="s">
        <v>84</v>
      </c>
      <c r="AY129" s="13" t="s">
        <v>209</v>
      </c>
      <c r="BE129" s="148">
        <f t="shared" si="4"/>
        <v>0</v>
      </c>
      <c r="BF129" s="148">
        <f t="shared" si="5"/>
        <v>1.32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3" t="s">
        <v>84</v>
      </c>
      <c r="BK129" s="148">
        <f t="shared" si="9"/>
        <v>1.32</v>
      </c>
      <c r="BL129" s="13" t="s">
        <v>216</v>
      </c>
      <c r="BM129" s="147" t="s">
        <v>447</v>
      </c>
    </row>
    <row r="130" spans="2:65" s="1" customFormat="1" ht="33" customHeight="1">
      <c r="B130" s="135"/>
      <c r="C130" s="136" t="s">
        <v>210</v>
      </c>
      <c r="D130" s="136" t="s">
        <v>212</v>
      </c>
      <c r="E130" s="137" t="s">
        <v>448</v>
      </c>
      <c r="F130" s="138" t="s">
        <v>449</v>
      </c>
      <c r="G130" s="139" t="s">
        <v>227</v>
      </c>
      <c r="H130" s="140">
        <v>0.28799999999999998</v>
      </c>
      <c r="I130" s="141">
        <v>5.04</v>
      </c>
      <c r="J130" s="141">
        <f t="shared" si="0"/>
        <v>1.45</v>
      </c>
      <c r="K130" s="142"/>
      <c r="L130" s="25"/>
      <c r="M130" s="143" t="s">
        <v>1</v>
      </c>
      <c r="N130" s="144" t="s">
        <v>37</v>
      </c>
      <c r="O130" s="145">
        <v>7.0999999999999994E-2</v>
      </c>
      <c r="P130" s="145">
        <f t="shared" si="1"/>
        <v>2.0447999999999997E-2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216</v>
      </c>
      <c r="AT130" s="147" t="s">
        <v>212</v>
      </c>
      <c r="AU130" s="147" t="s">
        <v>84</v>
      </c>
      <c r="AY130" s="13" t="s">
        <v>209</v>
      </c>
      <c r="BE130" s="148">
        <f t="shared" si="4"/>
        <v>0</v>
      </c>
      <c r="BF130" s="148">
        <f t="shared" si="5"/>
        <v>1.45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3" t="s">
        <v>84</v>
      </c>
      <c r="BK130" s="148">
        <f t="shared" si="9"/>
        <v>1.45</v>
      </c>
      <c r="BL130" s="13" t="s">
        <v>216</v>
      </c>
      <c r="BM130" s="147" t="s">
        <v>450</v>
      </c>
    </row>
    <row r="131" spans="2:65" s="1" customFormat="1" ht="37.9" customHeight="1">
      <c r="B131" s="135"/>
      <c r="C131" s="136" t="s">
        <v>216</v>
      </c>
      <c r="D131" s="136" t="s">
        <v>212</v>
      </c>
      <c r="E131" s="137" t="s">
        <v>451</v>
      </c>
      <c r="F131" s="138" t="s">
        <v>452</v>
      </c>
      <c r="G131" s="139" t="s">
        <v>227</v>
      </c>
      <c r="H131" s="140">
        <v>7.7759999999999998</v>
      </c>
      <c r="I131" s="141">
        <v>0.51</v>
      </c>
      <c r="J131" s="141">
        <f t="shared" si="0"/>
        <v>3.97</v>
      </c>
      <c r="K131" s="142"/>
      <c r="L131" s="25"/>
      <c r="M131" s="143" t="s">
        <v>1</v>
      </c>
      <c r="N131" s="144" t="s">
        <v>37</v>
      </c>
      <c r="O131" s="145">
        <v>7.0000000000000001E-3</v>
      </c>
      <c r="P131" s="145">
        <f t="shared" si="1"/>
        <v>5.4432000000000001E-2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R131" s="147" t="s">
        <v>216</v>
      </c>
      <c r="AT131" s="147" t="s">
        <v>212</v>
      </c>
      <c r="AU131" s="147" t="s">
        <v>84</v>
      </c>
      <c r="AY131" s="13" t="s">
        <v>209</v>
      </c>
      <c r="BE131" s="148">
        <f t="shared" si="4"/>
        <v>0</v>
      </c>
      <c r="BF131" s="148">
        <f t="shared" si="5"/>
        <v>3.97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3" t="s">
        <v>84</v>
      </c>
      <c r="BK131" s="148">
        <f t="shared" si="9"/>
        <v>3.97</v>
      </c>
      <c r="BL131" s="13" t="s">
        <v>216</v>
      </c>
      <c r="BM131" s="147" t="s">
        <v>453</v>
      </c>
    </row>
    <row r="132" spans="2:65" s="1" customFormat="1" ht="16.5" customHeight="1">
      <c r="B132" s="135"/>
      <c r="C132" s="136" t="s">
        <v>237</v>
      </c>
      <c r="D132" s="136" t="s">
        <v>212</v>
      </c>
      <c r="E132" s="137" t="s">
        <v>454</v>
      </c>
      <c r="F132" s="138" t="s">
        <v>455</v>
      </c>
      <c r="G132" s="139" t="s">
        <v>227</v>
      </c>
      <c r="H132" s="140">
        <v>0.28799999999999998</v>
      </c>
      <c r="I132" s="141">
        <v>12.66</v>
      </c>
      <c r="J132" s="141">
        <f t="shared" si="0"/>
        <v>3.65</v>
      </c>
      <c r="K132" s="142"/>
      <c r="L132" s="25"/>
      <c r="M132" s="143" t="s">
        <v>1</v>
      </c>
      <c r="N132" s="144" t="s">
        <v>37</v>
      </c>
      <c r="O132" s="145">
        <v>0.83199999999999996</v>
      </c>
      <c r="P132" s="145">
        <f t="shared" si="1"/>
        <v>0.23961599999999997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AR132" s="147" t="s">
        <v>216</v>
      </c>
      <c r="AT132" s="147" t="s">
        <v>212</v>
      </c>
      <c r="AU132" s="147" t="s">
        <v>84</v>
      </c>
      <c r="AY132" s="13" t="s">
        <v>209</v>
      </c>
      <c r="BE132" s="148">
        <f t="shared" si="4"/>
        <v>0</v>
      </c>
      <c r="BF132" s="148">
        <f t="shared" si="5"/>
        <v>3.65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3" t="s">
        <v>84</v>
      </c>
      <c r="BK132" s="148">
        <f t="shared" si="9"/>
        <v>3.65</v>
      </c>
      <c r="BL132" s="13" t="s">
        <v>216</v>
      </c>
      <c r="BM132" s="147" t="s">
        <v>456</v>
      </c>
    </row>
    <row r="133" spans="2:65" s="1" customFormat="1" ht="16.5" customHeight="1">
      <c r="B133" s="135"/>
      <c r="C133" s="136" t="s">
        <v>223</v>
      </c>
      <c r="D133" s="136" t="s">
        <v>212</v>
      </c>
      <c r="E133" s="137" t="s">
        <v>457</v>
      </c>
      <c r="F133" s="138" t="s">
        <v>458</v>
      </c>
      <c r="G133" s="139" t="s">
        <v>227</v>
      </c>
      <c r="H133" s="140">
        <v>0.28799999999999998</v>
      </c>
      <c r="I133" s="141">
        <v>0.87</v>
      </c>
      <c r="J133" s="141">
        <f t="shared" si="0"/>
        <v>0.25</v>
      </c>
      <c r="K133" s="142"/>
      <c r="L133" s="25"/>
      <c r="M133" s="143" t="s">
        <v>1</v>
      </c>
      <c r="N133" s="144" t="s">
        <v>37</v>
      </c>
      <c r="O133" s="145">
        <v>8.9999999999999993E-3</v>
      </c>
      <c r="P133" s="145">
        <f t="shared" si="1"/>
        <v>2.5919999999999997E-3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AR133" s="147" t="s">
        <v>216</v>
      </c>
      <c r="AT133" s="147" t="s">
        <v>212</v>
      </c>
      <c r="AU133" s="147" t="s">
        <v>84</v>
      </c>
      <c r="AY133" s="13" t="s">
        <v>209</v>
      </c>
      <c r="BE133" s="148">
        <f t="shared" si="4"/>
        <v>0</v>
      </c>
      <c r="BF133" s="148">
        <f t="shared" si="5"/>
        <v>0.25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3" t="s">
        <v>84</v>
      </c>
      <c r="BK133" s="148">
        <f t="shared" si="9"/>
        <v>0.25</v>
      </c>
      <c r="BL133" s="13" t="s">
        <v>216</v>
      </c>
      <c r="BM133" s="147" t="s">
        <v>459</v>
      </c>
    </row>
    <row r="134" spans="2:65" s="1" customFormat="1" ht="24.2" customHeight="1">
      <c r="B134" s="135"/>
      <c r="C134" s="136" t="s">
        <v>250</v>
      </c>
      <c r="D134" s="136" t="s">
        <v>212</v>
      </c>
      <c r="E134" s="137" t="s">
        <v>460</v>
      </c>
      <c r="F134" s="138" t="s">
        <v>461</v>
      </c>
      <c r="G134" s="139" t="s">
        <v>240</v>
      </c>
      <c r="H134" s="140">
        <v>0.48099999999999998</v>
      </c>
      <c r="I134" s="141">
        <v>30</v>
      </c>
      <c r="J134" s="141">
        <f t="shared" si="0"/>
        <v>14.43</v>
      </c>
      <c r="K134" s="142"/>
      <c r="L134" s="25"/>
      <c r="M134" s="143" t="s">
        <v>1</v>
      </c>
      <c r="N134" s="144" t="s">
        <v>37</v>
      </c>
      <c r="O134" s="145">
        <v>0</v>
      </c>
      <c r="P134" s="145">
        <f t="shared" si="1"/>
        <v>0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AR134" s="147" t="s">
        <v>216</v>
      </c>
      <c r="AT134" s="147" t="s">
        <v>212</v>
      </c>
      <c r="AU134" s="147" t="s">
        <v>84</v>
      </c>
      <c r="AY134" s="13" t="s">
        <v>209</v>
      </c>
      <c r="BE134" s="148">
        <f t="shared" si="4"/>
        <v>0</v>
      </c>
      <c r="BF134" s="148">
        <f t="shared" si="5"/>
        <v>14.43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3" t="s">
        <v>84</v>
      </c>
      <c r="BK134" s="148">
        <f t="shared" si="9"/>
        <v>14.43</v>
      </c>
      <c r="BL134" s="13" t="s">
        <v>216</v>
      </c>
      <c r="BM134" s="147" t="s">
        <v>462</v>
      </c>
    </row>
    <row r="135" spans="2:65" s="11" customFormat="1" ht="22.9" customHeight="1">
      <c r="B135" s="124"/>
      <c r="D135" s="125" t="s">
        <v>70</v>
      </c>
      <c r="E135" s="133" t="s">
        <v>84</v>
      </c>
      <c r="F135" s="133" t="s">
        <v>466</v>
      </c>
      <c r="J135" s="134">
        <f>BK135</f>
        <v>33.159999999999997</v>
      </c>
      <c r="L135" s="124"/>
      <c r="M135" s="128"/>
      <c r="P135" s="129">
        <f>SUM(P136:P137)</f>
        <v>0.18383999999999998</v>
      </c>
      <c r="R135" s="129">
        <f>SUM(R136:R137)</f>
        <v>0.62792448000000001</v>
      </c>
      <c r="T135" s="130">
        <f>SUM(T136:T137)</f>
        <v>0</v>
      </c>
      <c r="AR135" s="125" t="s">
        <v>78</v>
      </c>
      <c r="AT135" s="131" t="s">
        <v>70</v>
      </c>
      <c r="AU135" s="131" t="s">
        <v>78</v>
      </c>
      <c r="AY135" s="125" t="s">
        <v>209</v>
      </c>
      <c r="BK135" s="132">
        <f>SUM(BK136:BK137)</f>
        <v>33.159999999999997</v>
      </c>
    </row>
    <row r="136" spans="2:65" s="1" customFormat="1" ht="24.2" customHeight="1">
      <c r="B136" s="135"/>
      <c r="C136" s="136" t="s">
        <v>221</v>
      </c>
      <c r="D136" s="136" t="s">
        <v>212</v>
      </c>
      <c r="E136" s="137" t="s">
        <v>467</v>
      </c>
      <c r="F136" s="138" t="s">
        <v>468</v>
      </c>
      <c r="G136" s="139" t="s">
        <v>227</v>
      </c>
      <c r="H136" s="140">
        <v>3.2000000000000001E-2</v>
      </c>
      <c r="I136" s="141">
        <v>59.1</v>
      </c>
      <c r="J136" s="141">
        <f>ROUND(I136*H136,2)</f>
        <v>1.89</v>
      </c>
      <c r="K136" s="142"/>
      <c r="L136" s="25"/>
      <c r="M136" s="143" t="s">
        <v>1</v>
      </c>
      <c r="N136" s="144" t="s">
        <v>37</v>
      </c>
      <c r="O136" s="145">
        <v>1.097</v>
      </c>
      <c r="P136" s="145">
        <f>O136*H136</f>
        <v>3.5104000000000003E-2</v>
      </c>
      <c r="Q136" s="145">
        <v>2.0699999999999998</v>
      </c>
      <c r="R136" s="145">
        <f>Q136*H136</f>
        <v>6.6239999999999993E-2</v>
      </c>
      <c r="S136" s="145">
        <v>0</v>
      </c>
      <c r="T136" s="146">
        <f>S136*H136</f>
        <v>0</v>
      </c>
      <c r="AR136" s="147" t="s">
        <v>216</v>
      </c>
      <c r="AT136" s="147" t="s">
        <v>212</v>
      </c>
      <c r="AU136" s="147" t="s">
        <v>84</v>
      </c>
      <c r="AY136" s="13" t="s">
        <v>209</v>
      </c>
      <c r="BE136" s="148">
        <f>IF(N136="základná",J136,0)</f>
        <v>0</v>
      </c>
      <c r="BF136" s="148">
        <f>IF(N136="znížená",J136,0)</f>
        <v>1.89</v>
      </c>
      <c r="BG136" s="148">
        <f>IF(N136="zákl. prenesená",J136,0)</f>
        <v>0</v>
      </c>
      <c r="BH136" s="148">
        <f>IF(N136="zníž. prenesená",J136,0)</f>
        <v>0</v>
      </c>
      <c r="BI136" s="148">
        <f>IF(N136="nulová",J136,0)</f>
        <v>0</v>
      </c>
      <c r="BJ136" s="13" t="s">
        <v>84</v>
      </c>
      <c r="BK136" s="148">
        <f>ROUND(I136*H136,2)</f>
        <v>1.89</v>
      </c>
      <c r="BL136" s="13" t="s">
        <v>216</v>
      </c>
      <c r="BM136" s="147" t="s">
        <v>469</v>
      </c>
    </row>
    <row r="137" spans="2:65" s="1" customFormat="1" ht="16.5" customHeight="1">
      <c r="B137" s="135"/>
      <c r="C137" s="136" t="s">
        <v>229</v>
      </c>
      <c r="D137" s="136" t="s">
        <v>212</v>
      </c>
      <c r="E137" s="137" t="s">
        <v>470</v>
      </c>
      <c r="F137" s="138" t="s">
        <v>471</v>
      </c>
      <c r="G137" s="139" t="s">
        <v>227</v>
      </c>
      <c r="H137" s="140">
        <v>0.25600000000000001</v>
      </c>
      <c r="I137" s="141">
        <v>122.14</v>
      </c>
      <c r="J137" s="141">
        <f>ROUND(I137*H137,2)</f>
        <v>31.27</v>
      </c>
      <c r="K137" s="142"/>
      <c r="L137" s="25"/>
      <c r="M137" s="143" t="s">
        <v>1</v>
      </c>
      <c r="N137" s="144" t="s">
        <v>37</v>
      </c>
      <c r="O137" s="145">
        <v>0.58099999999999996</v>
      </c>
      <c r="P137" s="145">
        <f>O137*H137</f>
        <v>0.14873599999999998</v>
      </c>
      <c r="Q137" s="145">
        <v>2.19408</v>
      </c>
      <c r="R137" s="145">
        <f>Q137*H137</f>
        <v>0.56168448000000004</v>
      </c>
      <c r="S137" s="145">
        <v>0</v>
      </c>
      <c r="T137" s="146">
        <f>S137*H137</f>
        <v>0</v>
      </c>
      <c r="AR137" s="147" t="s">
        <v>216</v>
      </c>
      <c r="AT137" s="147" t="s">
        <v>212</v>
      </c>
      <c r="AU137" s="147" t="s">
        <v>84</v>
      </c>
      <c r="AY137" s="13" t="s">
        <v>209</v>
      </c>
      <c r="BE137" s="148">
        <f>IF(N137="základná",J137,0)</f>
        <v>0</v>
      </c>
      <c r="BF137" s="148">
        <f>IF(N137="znížená",J137,0)</f>
        <v>31.27</v>
      </c>
      <c r="BG137" s="148">
        <f>IF(N137="zákl. prenesená",J137,0)</f>
        <v>0</v>
      </c>
      <c r="BH137" s="148">
        <f>IF(N137="zníž. prenesená",J137,0)</f>
        <v>0</v>
      </c>
      <c r="BI137" s="148">
        <f>IF(N137="nulová",J137,0)</f>
        <v>0</v>
      </c>
      <c r="BJ137" s="13" t="s">
        <v>84</v>
      </c>
      <c r="BK137" s="148">
        <f>ROUND(I137*H137,2)</f>
        <v>31.27</v>
      </c>
      <c r="BL137" s="13" t="s">
        <v>216</v>
      </c>
      <c r="BM137" s="147" t="s">
        <v>472</v>
      </c>
    </row>
    <row r="138" spans="2:65" s="11" customFormat="1" ht="22.9" customHeight="1">
      <c r="B138" s="124"/>
      <c r="D138" s="125" t="s">
        <v>70</v>
      </c>
      <c r="E138" s="133" t="s">
        <v>229</v>
      </c>
      <c r="F138" s="133" t="s">
        <v>230</v>
      </c>
      <c r="J138" s="134">
        <f>BK138</f>
        <v>2848.8</v>
      </c>
      <c r="L138" s="124"/>
      <c r="M138" s="128"/>
      <c r="P138" s="129">
        <f>SUM(P139:P141)</f>
        <v>1.5840000000000001</v>
      </c>
      <c r="R138" s="129">
        <f>SUM(R139:R141)</f>
        <v>0.15429999999999999</v>
      </c>
      <c r="T138" s="130">
        <f>SUM(T139:T141)</f>
        <v>0</v>
      </c>
      <c r="AR138" s="125" t="s">
        <v>78</v>
      </c>
      <c r="AT138" s="131" t="s">
        <v>70</v>
      </c>
      <c r="AU138" s="131" t="s">
        <v>78</v>
      </c>
      <c r="AY138" s="125" t="s">
        <v>209</v>
      </c>
      <c r="BK138" s="132">
        <f>SUM(BK139:BK141)</f>
        <v>2848.8</v>
      </c>
    </row>
    <row r="139" spans="2:65" s="1" customFormat="1" ht="24.2" customHeight="1">
      <c r="B139" s="135"/>
      <c r="C139" s="136" t="s">
        <v>262</v>
      </c>
      <c r="D139" s="136" t="s">
        <v>212</v>
      </c>
      <c r="E139" s="137" t="s">
        <v>564</v>
      </c>
      <c r="F139" s="138" t="s">
        <v>565</v>
      </c>
      <c r="G139" s="139" t="s">
        <v>215</v>
      </c>
      <c r="H139" s="140">
        <v>1</v>
      </c>
      <c r="I139" s="141">
        <v>78.8</v>
      </c>
      <c r="J139" s="141">
        <f>ROUND(I139*H139,2)</f>
        <v>78.8</v>
      </c>
      <c r="K139" s="142"/>
      <c r="L139" s="25"/>
      <c r="M139" s="143" t="s">
        <v>1</v>
      </c>
      <c r="N139" s="144" t="s">
        <v>37</v>
      </c>
      <c r="O139" s="145">
        <v>1.5840000000000001</v>
      </c>
      <c r="P139" s="145">
        <f>O139*H139</f>
        <v>1.5840000000000001</v>
      </c>
      <c r="Q139" s="145">
        <v>1.2999999999999999E-3</v>
      </c>
      <c r="R139" s="145">
        <f>Q139*H139</f>
        <v>1.2999999999999999E-3</v>
      </c>
      <c r="S139" s="145">
        <v>0</v>
      </c>
      <c r="T139" s="146">
        <f>S139*H139</f>
        <v>0</v>
      </c>
      <c r="AR139" s="147" t="s">
        <v>216</v>
      </c>
      <c r="AT139" s="147" t="s">
        <v>212</v>
      </c>
      <c r="AU139" s="147" t="s">
        <v>84</v>
      </c>
      <c r="AY139" s="13" t="s">
        <v>209</v>
      </c>
      <c r="BE139" s="148">
        <f>IF(N139="základná",J139,0)</f>
        <v>0</v>
      </c>
      <c r="BF139" s="148">
        <f>IF(N139="znížená",J139,0)</f>
        <v>78.8</v>
      </c>
      <c r="BG139" s="148">
        <f>IF(N139="zákl. prenesená",J139,0)</f>
        <v>0</v>
      </c>
      <c r="BH139" s="148">
        <f>IF(N139="zníž. prenesená",J139,0)</f>
        <v>0</v>
      </c>
      <c r="BI139" s="148">
        <f>IF(N139="nulová",J139,0)</f>
        <v>0</v>
      </c>
      <c r="BJ139" s="13" t="s">
        <v>84</v>
      </c>
      <c r="BK139" s="148">
        <f>ROUND(I139*H139,2)</f>
        <v>78.8</v>
      </c>
      <c r="BL139" s="13" t="s">
        <v>216</v>
      </c>
      <c r="BM139" s="147" t="s">
        <v>554</v>
      </c>
    </row>
    <row r="140" spans="2:65" s="1" customFormat="1" ht="21.75" customHeight="1">
      <c r="B140" s="135"/>
      <c r="C140" s="149" t="s">
        <v>266</v>
      </c>
      <c r="D140" s="149" t="s">
        <v>218</v>
      </c>
      <c r="E140" s="150" t="s">
        <v>566</v>
      </c>
      <c r="F140" s="151" t="s">
        <v>582</v>
      </c>
      <c r="G140" s="152" t="s">
        <v>215</v>
      </c>
      <c r="H140" s="153">
        <v>1</v>
      </c>
      <c r="I140" s="154">
        <v>2770</v>
      </c>
      <c r="J140" s="154">
        <f>ROUND(I140*H140,2)</f>
        <v>2770</v>
      </c>
      <c r="K140" s="155"/>
      <c r="L140" s="156"/>
      <c r="M140" s="157" t="s">
        <v>1</v>
      </c>
      <c r="N140" s="158" t="s">
        <v>37</v>
      </c>
      <c r="O140" s="145">
        <v>0</v>
      </c>
      <c r="P140" s="145">
        <f>O140*H140</f>
        <v>0</v>
      </c>
      <c r="Q140" s="145">
        <v>0.153</v>
      </c>
      <c r="R140" s="145">
        <f>Q140*H140</f>
        <v>0.153</v>
      </c>
      <c r="S140" s="145">
        <v>0</v>
      </c>
      <c r="T140" s="146">
        <f>S140*H140</f>
        <v>0</v>
      </c>
      <c r="AR140" s="147" t="s">
        <v>221</v>
      </c>
      <c r="AT140" s="147" t="s">
        <v>218</v>
      </c>
      <c r="AU140" s="147" t="s">
        <v>84</v>
      </c>
      <c r="AY140" s="13" t="s">
        <v>209</v>
      </c>
      <c r="BE140" s="148">
        <f>IF(N140="základná",J140,0)</f>
        <v>0</v>
      </c>
      <c r="BF140" s="148">
        <f>IF(N140="znížená",J140,0)</f>
        <v>2770</v>
      </c>
      <c r="BG140" s="148">
        <f>IF(N140="zákl. prenesená",J140,0)</f>
        <v>0</v>
      </c>
      <c r="BH140" s="148">
        <f>IF(N140="zníž. prenesená",J140,0)</f>
        <v>0</v>
      </c>
      <c r="BI140" s="148">
        <f>IF(N140="nulová",J140,0)</f>
        <v>0</v>
      </c>
      <c r="BJ140" s="13" t="s">
        <v>84</v>
      </c>
      <c r="BK140" s="148">
        <f>ROUND(I140*H140,2)</f>
        <v>2770</v>
      </c>
      <c r="BL140" s="13" t="s">
        <v>216</v>
      </c>
      <c r="BM140" s="147" t="s">
        <v>557</v>
      </c>
    </row>
    <row r="141" spans="2:65" s="1" customFormat="1" ht="146.25">
      <c r="B141" s="25"/>
      <c r="D141" s="159" t="s">
        <v>286</v>
      </c>
      <c r="F141" s="160" t="s">
        <v>583</v>
      </c>
      <c r="L141" s="25"/>
      <c r="M141" s="161"/>
      <c r="T141" s="52"/>
      <c r="AT141" s="13" t="s">
        <v>286</v>
      </c>
      <c r="AU141" s="13" t="s">
        <v>84</v>
      </c>
    </row>
    <row r="142" spans="2:65" s="11" customFormat="1" ht="22.9" customHeight="1">
      <c r="B142" s="124"/>
      <c r="D142" s="125" t="s">
        <v>70</v>
      </c>
      <c r="E142" s="133" t="s">
        <v>235</v>
      </c>
      <c r="F142" s="133" t="s">
        <v>236</v>
      </c>
      <c r="J142" s="134">
        <f>BK142</f>
        <v>39.090000000000003</v>
      </c>
      <c r="L142" s="124"/>
      <c r="M142" s="128"/>
      <c r="P142" s="129">
        <f>P143</f>
        <v>1.534284</v>
      </c>
      <c r="R142" s="129">
        <f>R143</f>
        <v>0</v>
      </c>
      <c r="T142" s="130">
        <f>T143</f>
        <v>0</v>
      </c>
      <c r="AR142" s="125" t="s">
        <v>78</v>
      </c>
      <c r="AT142" s="131" t="s">
        <v>70</v>
      </c>
      <c r="AU142" s="131" t="s">
        <v>78</v>
      </c>
      <c r="AY142" s="125" t="s">
        <v>209</v>
      </c>
      <c r="BK142" s="132">
        <f>BK143</f>
        <v>39.090000000000003</v>
      </c>
    </row>
    <row r="143" spans="2:65" s="1" customFormat="1" ht="33" customHeight="1">
      <c r="B143" s="135"/>
      <c r="C143" s="136" t="s">
        <v>75</v>
      </c>
      <c r="D143" s="136" t="s">
        <v>212</v>
      </c>
      <c r="E143" s="137" t="s">
        <v>480</v>
      </c>
      <c r="F143" s="138" t="s">
        <v>481</v>
      </c>
      <c r="G143" s="139" t="s">
        <v>240</v>
      </c>
      <c r="H143" s="140">
        <v>0.78200000000000003</v>
      </c>
      <c r="I143" s="141">
        <v>49.99</v>
      </c>
      <c r="J143" s="141">
        <f>ROUND(I143*H143,2)</f>
        <v>39.090000000000003</v>
      </c>
      <c r="K143" s="142"/>
      <c r="L143" s="25"/>
      <c r="M143" s="162" t="s">
        <v>1</v>
      </c>
      <c r="N143" s="163" t="s">
        <v>37</v>
      </c>
      <c r="O143" s="164">
        <v>1.962</v>
      </c>
      <c r="P143" s="164">
        <f>O143*H143</f>
        <v>1.534284</v>
      </c>
      <c r="Q143" s="164">
        <v>0</v>
      </c>
      <c r="R143" s="164">
        <f>Q143*H143</f>
        <v>0</v>
      </c>
      <c r="S143" s="164">
        <v>0</v>
      </c>
      <c r="T143" s="165">
        <f>S143*H143</f>
        <v>0</v>
      </c>
      <c r="AR143" s="147" t="s">
        <v>216</v>
      </c>
      <c r="AT143" s="147" t="s">
        <v>212</v>
      </c>
      <c r="AU143" s="147" t="s">
        <v>84</v>
      </c>
      <c r="AY143" s="13" t="s">
        <v>209</v>
      </c>
      <c r="BE143" s="148">
        <f>IF(N143="základná",J143,0)</f>
        <v>0</v>
      </c>
      <c r="BF143" s="148">
        <f>IF(N143="znížená",J143,0)</f>
        <v>39.090000000000003</v>
      </c>
      <c r="BG143" s="148">
        <f>IF(N143="zákl. prenesená",J143,0)</f>
        <v>0</v>
      </c>
      <c r="BH143" s="148">
        <f>IF(N143="zníž. prenesená",J143,0)</f>
        <v>0</v>
      </c>
      <c r="BI143" s="148">
        <f>IF(N143="nulová",J143,0)</f>
        <v>0</v>
      </c>
      <c r="BJ143" s="13" t="s">
        <v>84</v>
      </c>
      <c r="BK143" s="148">
        <f>ROUND(I143*H143,2)</f>
        <v>39.090000000000003</v>
      </c>
      <c r="BL143" s="13" t="s">
        <v>216</v>
      </c>
      <c r="BM143" s="147" t="s">
        <v>482</v>
      </c>
    </row>
    <row r="144" spans="2:65" s="1" customFormat="1" ht="6.95" customHeight="1">
      <c r="B144" s="40"/>
      <c r="C144" s="41"/>
      <c r="D144" s="41"/>
      <c r="E144" s="41"/>
      <c r="F144" s="41"/>
      <c r="G144" s="41"/>
      <c r="H144" s="41"/>
      <c r="I144" s="41"/>
      <c r="J144" s="41"/>
      <c r="K144" s="41"/>
      <c r="L144" s="25"/>
    </row>
  </sheetData>
  <autoFilter ref="C124:K143" xr:uid="{00000000-0009-0000-0000-00001E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BM15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91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173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PRVKY VÝBAVY</v>
      </c>
      <c r="F7" s="208"/>
      <c r="G7" s="208"/>
      <c r="H7" s="208"/>
      <c r="L7" s="16"/>
    </row>
    <row r="8" spans="2:46" ht="12" customHeight="1">
      <c r="B8" s="16"/>
      <c r="D8" s="22" t="s">
        <v>174</v>
      </c>
      <c r="L8" s="16"/>
    </row>
    <row r="9" spans="2:46" s="1" customFormat="1" ht="16.5" customHeight="1">
      <c r="B9" s="25"/>
      <c r="E9" s="207" t="s">
        <v>175</v>
      </c>
      <c r="F9" s="209"/>
      <c r="G9" s="209"/>
      <c r="H9" s="209"/>
      <c r="L9" s="25"/>
    </row>
    <row r="10" spans="2:46" s="1" customFormat="1" ht="12" customHeight="1">
      <c r="B10" s="25"/>
      <c r="D10" s="22" t="s">
        <v>176</v>
      </c>
      <c r="L10" s="25"/>
    </row>
    <row r="11" spans="2:46" s="1" customFormat="1" ht="16.5" customHeight="1">
      <c r="B11" s="25"/>
      <c r="E11" s="169" t="s">
        <v>434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89" t="str">
        <f>'Rekapitulácia stavby'!E14</f>
        <v xml:space="preserve"> </v>
      </c>
      <c r="F20" s="189"/>
      <c r="G20" s="189"/>
      <c r="H20" s="189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92" t="s">
        <v>1</v>
      </c>
      <c r="F29" s="192"/>
      <c r="G29" s="192"/>
      <c r="H29" s="192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ROUND(J128, 2)</f>
        <v>9108.08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ROUND((SUM(BE128:BE155)),  2)</f>
        <v>0</v>
      </c>
      <c r="G35" s="93"/>
      <c r="H35" s="93"/>
      <c r="I35" s="94">
        <v>0.2</v>
      </c>
      <c r="J35" s="92">
        <f>ROUND(((SUM(BE128:BE155))*I35),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ROUND((SUM(BF128:BF155)),  2)</f>
        <v>9108.08</v>
      </c>
      <c r="I36" s="95">
        <v>0.2</v>
      </c>
      <c r="J36" s="82">
        <f>ROUND(((SUM(BF128:BF155))*I36),  2)</f>
        <v>1821.62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ROUND((SUM(BG128:BG155)),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ROUND((SUM(BH128:BH155)),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ROUND((SUM(BI128:BI155)),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10929.7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178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PRVKY VÝBAVY</v>
      </c>
      <c r="F85" s="208"/>
      <c r="G85" s="208"/>
      <c r="H85" s="208"/>
      <c r="L85" s="25"/>
    </row>
    <row r="86" spans="2:12" ht="12" customHeight="1">
      <c r="B86" s="16"/>
      <c r="C86" s="22" t="s">
        <v>174</v>
      </c>
      <c r="L86" s="16"/>
    </row>
    <row r="87" spans="2:12" s="1" customFormat="1" ht="16.5" customHeight="1">
      <c r="B87" s="25"/>
      <c r="E87" s="207" t="s">
        <v>175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176</v>
      </c>
      <c r="L88" s="25"/>
    </row>
    <row r="89" spans="2:12" s="1" customFormat="1" ht="16.5" customHeight="1">
      <c r="B89" s="25"/>
      <c r="E89" s="169" t="str">
        <f>E11</f>
        <v>12.03 - FOTOPOINT - VARIANT B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179</v>
      </c>
      <c r="D96" s="96"/>
      <c r="E96" s="96"/>
      <c r="F96" s="96"/>
      <c r="G96" s="96"/>
      <c r="H96" s="96"/>
      <c r="I96" s="96"/>
      <c r="J96" s="105" t="s">
        <v>180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181</v>
      </c>
      <c r="J98" s="62">
        <f>J128</f>
        <v>9108.08</v>
      </c>
      <c r="L98" s="25"/>
      <c r="AU98" s="13" t="s">
        <v>182</v>
      </c>
    </row>
    <row r="99" spans="2:47" s="8" customFormat="1" ht="24.95" customHeight="1">
      <c r="B99" s="107"/>
      <c r="D99" s="108" t="s">
        <v>183</v>
      </c>
      <c r="E99" s="109"/>
      <c r="F99" s="109"/>
      <c r="G99" s="109"/>
      <c r="H99" s="109"/>
      <c r="I99" s="109"/>
      <c r="J99" s="110">
        <f>J129</f>
        <v>592.66999999999996</v>
      </c>
      <c r="L99" s="107"/>
    </row>
    <row r="100" spans="2:47" s="9" customFormat="1" ht="19.899999999999999" customHeight="1">
      <c r="B100" s="111"/>
      <c r="D100" s="112" t="s">
        <v>184</v>
      </c>
      <c r="E100" s="113"/>
      <c r="F100" s="113"/>
      <c r="G100" s="113"/>
      <c r="H100" s="113"/>
      <c r="I100" s="113"/>
      <c r="J100" s="114">
        <f>J130</f>
        <v>539.70000000000005</v>
      </c>
      <c r="L100" s="111"/>
    </row>
    <row r="101" spans="2:47" s="9" customFormat="1" ht="19.899999999999999" customHeight="1">
      <c r="B101" s="111"/>
      <c r="D101" s="112" t="s">
        <v>186</v>
      </c>
      <c r="E101" s="113"/>
      <c r="F101" s="113"/>
      <c r="G101" s="113"/>
      <c r="H101" s="113"/>
      <c r="I101" s="113"/>
      <c r="J101" s="114">
        <f>J133</f>
        <v>51.16</v>
      </c>
      <c r="L101" s="111"/>
    </row>
    <row r="102" spans="2:47" s="9" customFormat="1" ht="19.899999999999999" customHeight="1">
      <c r="B102" s="111"/>
      <c r="D102" s="112" t="s">
        <v>187</v>
      </c>
      <c r="E102" s="113"/>
      <c r="F102" s="113"/>
      <c r="G102" s="113"/>
      <c r="H102" s="113"/>
      <c r="I102" s="113"/>
      <c r="J102" s="114">
        <f>J135</f>
        <v>1.81</v>
      </c>
      <c r="L102" s="111"/>
    </row>
    <row r="103" spans="2:47" s="8" customFormat="1" ht="24.95" customHeight="1">
      <c r="B103" s="107"/>
      <c r="D103" s="108" t="s">
        <v>188</v>
      </c>
      <c r="E103" s="109"/>
      <c r="F103" s="109"/>
      <c r="G103" s="109"/>
      <c r="H103" s="109"/>
      <c r="I103" s="109"/>
      <c r="J103" s="110">
        <f>J137</f>
        <v>8515.41</v>
      </c>
      <c r="L103" s="107"/>
    </row>
    <row r="104" spans="2:47" s="9" customFormat="1" ht="19.899999999999999" customHeight="1">
      <c r="B104" s="111"/>
      <c r="D104" s="112" t="s">
        <v>190</v>
      </c>
      <c r="E104" s="113"/>
      <c r="F104" s="113"/>
      <c r="G104" s="113"/>
      <c r="H104" s="113"/>
      <c r="I104" s="113"/>
      <c r="J104" s="114">
        <f>J138</f>
        <v>7083.71</v>
      </c>
      <c r="L104" s="111"/>
    </row>
    <row r="105" spans="2:47" s="9" customFormat="1" ht="19.899999999999999" customHeight="1">
      <c r="B105" s="111"/>
      <c r="D105" s="112" t="s">
        <v>193</v>
      </c>
      <c r="E105" s="113"/>
      <c r="F105" s="113"/>
      <c r="G105" s="113"/>
      <c r="H105" s="113"/>
      <c r="I105" s="113"/>
      <c r="J105" s="114">
        <f>J143</f>
        <v>858.61000000000013</v>
      </c>
      <c r="L105" s="111"/>
    </row>
    <row r="106" spans="2:47" s="9" customFormat="1" ht="19.899999999999999" customHeight="1">
      <c r="B106" s="111"/>
      <c r="D106" s="112" t="s">
        <v>194</v>
      </c>
      <c r="E106" s="113"/>
      <c r="F106" s="113"/>
      <c r="G106" s="113"/>
      <c r="H106" s="113"/>
      <c r="I106" s="113"/>
      <c r="J106" s="114">
        <f>J150</f>
        <v>573.09</v>
      </c>
      <c r="L106" s="111"/>
    </row>
    <row r="107" spans="2:47" s="1" customFormat="1" ht="21.75" customHeight="1">
      <c r="B107" s="25"/>
      <c r="L107" s="25"/>
    </row>
    <row r="108" spans="2:47" s="1" customFormat="1" ht="6.95" customHeight="1"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25"/>
    </row>
    <row r="112" spans="2:47" s="1" customFormat="1" ht="6.95" customHeight="1">
      <c r="B112" s="42"/>
      <c r="C112" s="43"/>
      <c r="D112" s="43"/>
      <c r="E112" s="43"/>
      <c r="F112" s="43"/>
      <c r="G112" s="43"/>
      <c r="H112" s="43"/>
      <c r="I112" s="43"/>
      <c r="J112" s="43"/>
      <c r="K112" s="43"/>
      <c r="L112" s="25"/>
    </row>
    <row r="113" spans="2:63" s="1" customFormat="1" ht="24.95" customHeight="1">
      <c r="B113" s="25"/>
      <c r="C113" s="17" t="s">
        <v>195</v>
      </c>
      <c r="L113" s="25"/>
    </row>
    <row r="114" spans="2:63" s="1" customFormat="1" ht="6.95" customHeight="1">
      <c r="B114" s="25"/>
      <c r="L114" s="25"/>
    </row>
    <row r="115" spans="2:63" s="1" customFormat="1" ht="12" customHeight="1">
      <c r="B115" s="25"/>
      <c r="C115" s="22" t="s">
        <v>13</v>
      </c>
      <c r="L115" s="25"/>
    </row>
    <row r="116" spans="2:63" s="1" customFormat="1" ht="26.25" customHeight="1">
      <c r="B116" s="25"/>
      <c r="E116" s="207" t="str">
        <f>E7</f>
        <v>PRVKY DROBNEJ ARCHITEKTÚRY A OSTATNEJ VÝBAVY PRE DOPRAVNÚ A CYKLO INFRAŠTRUKTÚRU PRVKY VÝBAVY</v>
      </c>
      <c r="F116" s="208"/>
      <c r="G116" s="208"/>
      <c r="H116" s="208"/>
      <c r="L116" s="25"/>
    </row>
    <row r="117" spans="2:63" ht="12" customHeight="1">
      <c r="B117" s="16"/>
      <c r="C117" s="22" t="s">
        <v>174</v>
      </c>
      <c r="L117" s="16"/>
    </row>
    <row r="118" spans="2:63" s="1" customFormat="1" ht="16.5" customHeight="1">
      <c r="B118" s="25"/>
      <c r="E118" s="207" t="s">
        <v>175</v>
      </c>
      <c r="F118" s="209"/>
      <c r="G118" s="209"/>
      <c r="H118" s="209"/>
      <c r="L118" s="25"/>
    </row>
    <row r="119" spans="2:63" s="1" customFormat="1" ht="12" customHeight="1">
      <c r="B119" s="25"/>
      <c r="C119" s="22" t="s">
        <v>176</v>
      </c>
      <c r="L119" s="25"/>
    </row>
    <row r="120" spans="2:63" s="1" customFormat="1" ht="16.5" customHeight="1">
      <c r="B120" s="25"/>
      <c r="E120" s="169" t="str">
        <f>E11</f>
        <v>12.03 - FOTOPOINT - VARIANT B</v>
      </c>
      <c r="F120" s="209"/>
      <c r="G120" s="209"/>
      <c r="H120" s="209"/>
      <c r="L120" s="25"/>
    </row>
    <row r="121" spans="2:63" s="1" customFormat="1" ht="6.95" customHeight="1">
      <c r="B121" s="25"/>
      <c r="L121" s="25"/>
    </row>
    <row r="122" spans="2:63" s="1" customFormat="1" ht="12" customHeight="1">
      <c r="B122" s="25"/>
      <c r="C122" s="22" t="s">
        <v>16</v>
      </c>
      <c r="F122" s="20" t="str">
        <f>F14</f>
        <v xml:space="preserve"> </v>
      </c>
      <c r="I122" s="22" t="s">
        <v>18</v>
      </c>
      <c r="J122" s="48" t="str">
        <f>IF(J14="","",J14)</f>
        <v>9. 11. 2024</v>
      </c>
      <c r="L122" s="25"/>
    </row>
    <row r="123" spans="2:63" s="1" customFormat="1" ht="6.95" customHeight="1">
      <c r="B123" s="25"/>
      <c r="L123" s="25"/>
    </row>
    <row r="124" spans="2:63" s="1" customFormat="1" ht="54.4" customHeight="1">
      <c r="B124" s="25"/>
      <c r="C124" s="22" t="s">
        <v>20</v>
      </c>
      <c r="F124" s="20" t="str">
        <f>E17</f>
        <v>SÚC PSK, Jesenná 14, 080 05 Prešov</v>
      </c>
      <c r="I124" s="22" t="s">
        <v>25</v>
      </c>
      <c r="J124" s="23" t="str">
        <f>E23</f>
        <v>ŠTOFIRA ARCHITEKTI, s.r.o., Strojárska 2206, Snina</v>
      </c>
      <c r="L124" s="25"/>
    </row>
    <row r="125" spans="2:63" s="1" customFormat="1" ht="15.2" customHeight="1">
      <c r="B125" s="25"/>
      <c r="C125" s="22" t="s">
        <v>24</v>
      </c>
      <c r="F125" s="20" t="str">
        <f>IF(E20="","",E20)</f>
        <v xml:space="preserve"> </v>
      </c>
      <c r="I125" s="22" t="s">
        <v>28</v>
      </c>
      <c r="J125" s="23" t="str">
        <f>E26</f>
        <v>Martin Kofira - KM</v>
      </c>
      <c r="L125" s="25"/>
    </row>
    <row r="126" spans="2:63" s="1" customFormat="1" ht="10.35" customHeight="1">
      <c r="B126" s="25"/>
      <c r="L126" s="25"/>
    </row>
    <row r="127" spans="2:63" s="10" customFormat="1" ht="29.25" customHeight="1">
      <c r="B127" s="115"/>
      <c r="C127" s="116" t="s">
        <v>196</v>
      </c>
      <c r="D127" s="117" t="s">
        <v>56</v>
      </c>
      <c r="E127" s="117" t="s">
        <v>52</v>
      </c>
      <c r="F127" s="117" t="s">
        <v>53</v>
      </c>
      <c r="G127" s="117" t="s">
        <v>197</v>
      </c>
      <c r="H127" s="117" t="s">
        <v>198</v>
      </c>
      <c r="I127" s="117" t="s">
        <v>199</v>
      </c>
      <c r="J127" s="118" t="s">
        <v>180</v>
      </c>
      <c r="K127" s="119" t="s">
        <v>200</v>
      </c>
      <c r="L127" s="115"/>
      <c r="M127" s="55" t="s">
        <v>1</v>
      </c>
      <c r="N127" s="56" t="s">
        <v>35</v>
      </c>
      <c r="O127" s="56" t="s">
        <v>201</v>
      </c>
      <c r="P127" s="56" t="s">
        <v>202</v>
      </c>
      <c r="Q127" s="56" t="s">
        <v>203</v>
      </c>
      <c r="R127" s="56" t="s">
        <v>204</v>
      </c>
      <c r="S127" s="56" t="s">
        <v>205</v>
      </c>
      <c r="T127" s="57" t="s">
        <v>206</v>
      </c>
    </row>
    <row r="128" spans="2:63" s="1" customFormat="1" ht="22.9" customHeight="1">
      <c r="B128" s="25"/>
      <c r="C128" s="60" t="s">
        <v>181</v>
      </c>
      <c r="J128" s="120">
        <f>BK128</f>
        <v>9108.08</v>
      </c>
      <c r="L128" s="25"/>
      <c r="M128" s="58"/>
      <c r="N128" s="49"/>
      <c r="O128" s="49"/>
      <c r="P128" s="121">
        <f>P129+P137</f>
        <v>122.35952657</v>
      </c>
      <c r="Q128" s="49"/>
      <c r="R128" s="121">
        <f>R129+R137</f>
        <v>2.4004948872199998</v>
      </c>
      <c r="S128" s="49"/>
      <c r="T128" s="122">
        <f>T129+T137</f>
        <v>0</v>
      </c>
      <c r="AT128" s="13" t="s">
        <v>70</v>
      </c>
      <c r="AU128" s="13" t="s">
        <v>182</v>
      </c>
      <c r="BK128" s="123">
        <f>BK129+BK137</f>
        <v>9108.08</v>
      </c>
    </row>
    <row r="129" spans="2:65" s="11" customFormat="1" ht="25.9" customHeight="1">
      <c r="B129" s="124"/>
      <c r="D129" s="125" t="s">
        <v>70</v>
      </c>
      <c r="E129" s="126" t="s">
        <v>207</v>
      </c>
      <c r="F129" s="126" t="s">
        <v>208</v>
      </c>
      <c r="J129" s="127">
        <f>BK129</f>
        <v>592.66999999999996</v>
      </c>
      <c r="L129" s="124"/>
      <c r="M129" s="128"/>
      <c r="P129" s="129">
        <f>P130+P133+P135</f>
        <v>2.5459118400000005</v>
      </c>
      <c r="R129" s="129">
        <f>R130+R133+R135</f>
        <v>9.6058949760000012E-2</v>
      </c>
      <c r="T129" s="130">
        <f>T130+T133+T135</f>
        <v>0</v>
      </c>
      <c r="AR129" s="125" t="s">
        <v>78</v>
      </c>
      <c r="AT129" s="131" t="s">
        <v>70</v>
      </c>
      <c r="AU129" s="131" t="s">
        <v>71</v>
      </c>
      <c r="AY129" s="125" t="s">
        <v>209</v>
      </c>
      <c r="BK129" s="132">
        <f>BK130+BK133+BK135</f>
        <v>592.66999999999996</v>
      </c>
    </row>
    <row r="130" spans="2:65" s="11" customFormat="1" ht="22.9" customHeight="1">
      <c r="B130" s="124"/>
      <c r="D130" s="125" t="s">
        <v>70</v>
      </c>
      <c r="E130" s="133" t="s">
        <v>210</v>
      </c>
      <c r="F130" s="133" t="s">
        <v>211</v>
      </c>
      <c r="J130" s="134">
        <f>BK130</f>
        <v>539.70000000000005</v>
      </c>
      <c r="L130" s="124"/>
      <c r="M130" s="128"/>
      <c r="P130" s="129">
        <f>SUM(P131:P132)</f>
        <v>1.2251400000000001</v>
      </c>
      <c r="R130" s="129">
        <f>SUM(R131:R132)</f>
        <v>7.8868800000000003E-2</v>
      </c>
      <c r="T130" s="130">
        <f>SUM(T131:T132)</f>
        <v>0</v>
      </c>
      <c r="AR130" s="125" t="s">
        <v>78</v>
      </c>
      <c r="AT130" s="131" t="s">
        <v>70</v>
      </c>
      <c r="AU130" s="131" t="s">
        <v>78</v>
      </c>
      <c r="AY130" s="125" t="s">
        <v>209</v>
      </c>
      <c r="BK130" s="132">
        <f>SUM(BK131:BK132)</f>
        <v>539.70000000000005</v>
      </c>
    </row>
    <row r="131" spans="2:65" s="1" customFormat="1" ht="16.5" customHeight="1">
      <c r="B131" s="135"/>
      <c r="C131" s="136" t="s">
        <v>78</v>
      </c>
      <c r="D131" s="136" t="s">
        <v>212</v>
      </c>
      <c r="E131" s="137" t="s">
        <v>213</v>
      </c>
      <c r="F131" s="138" t="s">
        <v>214</v>
      </c>
      <c r="G131" s="139" t="s">
        <v>215</v>
      </c>
      <c r="H131" s="140">
        <v>6</v>
      </c>
      <c r="I131" s="141">
        <v>17.14</v>
      </c>
      <c r="J131" s="141">
        <f>ROUND(I131*H131,2)</f>
        <v>102.84</v>
      </c>
      <c r="K131" s="142"/>
      <c r="L131" s="25"/>
      <c r="M131" s="143" t="s">
        <v>1</v>
      </c>
      <c r="N131" s="144" t="s">
        <v>37</v>
      </c>
      <c r="O131" s="145">
        <v>0.20419000000000001</v>
      </c>
      <c r="P131" s="145">
        <f>O131*H131</f>
        <v>1.2251400000000001</v>
      </c>
      <c r="Q131" s="145">
        <v>2.6448000000000001E-3</v>
      </c>
      <c r="R131" s="145">
        <f>Q131*H131</f>
        <v>1.5868800000000002E-2</v>
      </c>
      <c r="S131" s="145">
        <v>0</v>
      </c>
      <c r="T131" s="146">
        <f>S131*H131</f>
        <v>0</v>
      </c>
      <c r="AR131" s="147" t="s">
        <v>216</v>
      </c>
      <c r="AT131" s="147" t="s">
        <v>212</v>
      </c>
      <c r="AU131" s="147" t="s">
        <v>84</v>
      </c>
      <c r="AY131" s="13" t="s">
        <v>209</v>
      </c>
      <c r="BE131" s="148">
        <f>IF(N131="základná",J131,0)</f>
        <v>0</v>
      </c>
      <c r="BF131" s="148">
        <f>IF(N131="znížená",J131,0)</f>
        <v>102.84</v>
      </c>
      <c r="BG131" s="148">
        <f>IF(N131="zákl. prenesená",J131,0)</f>
        <v>0</v>
      </c>
      <c r="BH131" s="148">
        <f>IF(N131="zníž. prenesená",J131,0)</f>
        <v>0</v>
      </c>
      <c r="BI131" s="148">
        <f>IF(N131="nulová",J131,0)</f>
        <v>0</v>
      </c>
      <c r="BJ131" s="13" t="s">
        <v>84</v>
      </c>
      <c r="BK131" s="148">
        <f>ROUND(I131*H131,2)</f>
        <v>102.84</v>
      </c>
      <c r="BL131" s="13" t="s">
        <v>216</v>
      </c>
      <c r="BM131" s="147" t="s">
        <v>217</v>
      </c>
    </row>
    <row r="132" spans="2:65" s="1" customFormat="1" ht="33" customHeight="1">
      <c r="B132" s="135"/>
      <c r="C132" s="149" t="s">
        <v>84</v>
      </c>
      <c r="D132" s="149" t="s">
        <v>218</v>
      </c>
      <c r="E132" s="150" t="s">
        <v>219</v>
      </c>
      <c r="F132" s="151" t="s">
        <v>220</v>
      </c>
      <c r="G132" s="152" t="s">
        <v>215</v>
      </c>
      <c r="H132" s="153">
        <v>6</v>
      </c>
      <c r="I132" s="154">
        <v>72.81</v>
      </c>
      <c r="J132" s="154">
        <f>ROUND(I132*H132,2)</f>
        <v>436.86</v>
      </c>
      <c r="K132" s="155"/>
      <c r="L132" s="156"/>
      <c r="M132" s="157" t="s">
        <v>1</v>
      </c>
      <c r="N132" s="158" t="s">
        <v>37</v>
      </c>
      <c r="O132" s="145">
        <v>0</v>
      </c>
      <c r="P132" s="145">
        <f>O132*H132</f>
        <v>0</v>
      </c>
      <c r="Q132" s="145">
        <v>1.0500000000000001E-2</v>
      </c>
      <c r="R132" s="145">
        <f>Q132*H132</f>
        <v>6.3E-2</v>
      </c>
      <c r="S132" s="145">
        <v>0</v>
      </c>
      <c r="T132" s="146">
        <f>S132*H132</f>
        <v>0</v>
      </c>
      <c r="AR132" s="147" t="s">
        <v>221</v>
      </c>
      <c r="AT132" s="147" t="s">
        <v>218</v>
      </c>
      <c r="AU132" s="147" t="s">
        <v>84</v>
      </c>
      <c r="AY132" s="13" t="s">
        <v>209</v>
      </c>
      <c r="BE132" s="148">
        <f>IF(N132="základná",J132,0)</f>
        <v>0</v>
      </c>
      <c r="BF132" s="148">
        <f>IF(N132="znížená",J132,0)</f>
        <v>436.86</v>
      </c>
      <c r="BG132" s="148">
        <f>IF(N132="zákl. prenesená",J132,0)</f>
        <v>0</v>
      </c>
      <c r="BH132" s="148">
        <f>IF(N132="zníž. prenesená",J132,0)</f>
        <v>0</v>
      </c>
      <c r="BI132" s="148">
        <f>IF(N132="nulová",J132,0)</f>
        <v>0</v>
      </c>
      <c r="BJ132" s="13" t="s">
        <v>84</v>
      </c>
      <c r="BK132" s="148">
        <f>ROUND(I132*H132,2)</f>
        <v>436.86</v>
      </c>
      <c r="BL132" s="13" t="s">
        <v>216</v>
      </c>
      <c r="BM132" s="147" t="s">
        <v>222</v>
      </c>
    </row>
    <row r="133" spans="2:65" s="11" customFormat="1" ht="22.9" customHeight="1">
      <c r="B133" s="124"/>
      <c r="D133" s="125" t="s">
        <v>70</v>
      </c>
      <c r="E133" s="133" t="s">
        <v>229</v>
      </c>
      <c r="F133" s="133" t="s">
        <v>230</v>
      </c>
      <c r="J133" s="134">
        <f>BK133</f>
        <v>51.16</v>
      </c>
      <c r="L133" s="124"/>
      <c r="M133" s="128"/>
      <c r="P133" s="129">
        <f>P134</f>
        <v>1.2345638400000001</v>
      </c>
      <c r="R133" s="129">
        <f>R134</f>
        <v>1.7190149760000002E-2</v>
      </c>
      <c r="T133" s="130">
        <f>T134</f>
        <v>0</v>
      </c>
      <c r="AR133" s="125" t="s">
        <v>78</v>
      </c>
      <c r="AT133" s="131" t="s">
        <v>70</v>
      </c>
      <c r="AU133" s="131" t="s">
        <v>78</v>
      </c>
      <c r="AY133" s="125" t="s">
        <v>209</v>
      </c>
      <c r="BK133" s="132">
        <f>BK134</f>
        <v>51.16</v>
      </c>
    </row>
    <row r="134" spans="2:65" s="1" customFormat="1" ht="24.2" customHeight="1">
      <c r="B134" s="135"/>
      <c r="C134" s="136" t="s">
        <v>210</v>
      </c>
      <c r="D134" s="136" t="s">
        <v>212</v>
      </c>
      <c r="E134" s="137" t="s">
        <v>416</v>
      </c>
      <c r="F134" s="138" t="s">
        <v>417</v>
      </c>
      <c r="G134" s="139" t="s">
        <v>233</v>
      </c>
      <c r="H134" s="140">
        <v>8.9280000000000008</v>
      </c>
      <c r="I134" s="141">
        <v>5.73</v>
      </c>
      <c r="J134" s="141">
        <f>ROUND(I134*H134,2)</f>
        <v>51.16</v>
      </c>
      <c r="K134" s="142"/>
      <c r="L134" s="25"/>
      <c r="M134" s="143" t="s">
        <v>1</v>
      </c>
      <c r="N134" s="144" t="s">
        <v>37</v>
      </c>
      <c r="O134" s="145">
        <v>0.13827999999999999</v>
      </c>
      <c r="P134" s="145">
        <f>O134*H134</f>
        <v>1.2345638400000001</v>
      </c>
      <c r="Q134" s="145">
        <v>1.92542E-3</v>
      </c>
      <c r="R134" s="145">
        <f>Q134*H134</f>
        <v>1.7190149760000002E-2</v>
      </c>
      <c r="S134" s="145">
        <v>0</v>
      </c>
      <c r="T134" s="146">
        <f>S134*H134</f>
        <v>0</v>
      </c>
      <c r="AR134" s="147" t="s">
        <v>216</v>
      </c>
      <c r="AT134" s="147" t="s">
        <v>212</v>
      </c>
      <c r="AU134" s="147" t="s">
        <v>84</v>
      </c>
      <c r="AY134" s="13" t="s">
        <v>209</v>
      </c>
      <c r="BE134" s="148">
        <f>IF(N134="základná",J134,0)</f>
        <v>0</v>
      </c>
      <c r="BF134" s="148">
        <f>IF(N134="znížená",J134,0)</f>
        <v>51.16</v>
      </c>
      <c r="BG134" s="148">
        <f>IF(N134="zákl. prenesená",J134,0)</f>
        <v>0</v>
      </c>
      <c r="BH134" s="148">
        <f>IF(N134="zníž. prenesená",J134,0)</f>
        <v>0</v>
      </c>
      <c r="BI134" s="148">
        <f>IF(N134="nulová",J134,0)</f>
        <v>0</v>
      </c>
      <c r="BJ134" s="13" t="s">
        <v>84</v>
      </c>
      <c r="BK134" s="148">
        <f>ROUND(I134*H134,2)</f>
        <v>51.16</v>
      </c>
      <c r="BL134" s="13" t="s">
        <v>216</v>
      </c>
      <c r="BM134" s="147" t="s">
        <v>418</v>
      </c>
    </row>
    <row r="135" spans="2:65" s="11" customFormat="1" ht="22.9" customHeight="1">
      <c r="B135" s="124"/>
      <c r="D135" s="125" t="s">
        <v>70</v>
      </c>
      <c r="E135" s="133" t="s">
        <v>235</v>
      </c>
      <c r="F135" s="133" t="s">
        <v>236</v>
      </c>
      <c r="J135" s="134">
        <f>BK135</f>
        <v>1.81</v>
      </c>
      <c r="L135" s="124"/>
      <c r="M135" s="128"/>
      <c r="P135" s="129">
        <f>P136</f>
        <v>8.6208000000000007E-2</v>
      </c>
      <c r="R135" s="129">
        <f>R136</f>
        <v>0</v>
      </c>
      <c r="T135" s="130">
        <f>T136</f>
        <v>0</v>
      </c>
      <c r="AR135" s="125" t="s">
        <v>78</v>
      </c>
      <c r="AT135" s="131" t="s">
        <v>70</v>
      </c>
      <c r="AU135" s="131" t="s">
        <v>78</v>
      </c>
      <c r="AY135" s="125" t="s">
        <v>209</v>
      </c>
      <c r="BK135" s="132">
        <f>BK136</f>
        <v>1.81</v>
      </c>
    </row>
    <row r="136" spans="2:65" s="1" customFormat="1" ht="33" customHeight="1">
      <c r="B136" s="135"/>
      <c r="C136" s="136" t="s">
        <v>216</v>
      </c>
      <c r="D136" s="136" t="s">
        <v>212</v>
      </c>
      <c r="E136" s="137" t="s">
        <v>238</v>
      </c>
      <c r="F136" s="138" t="s">
        <v>239</v>
      </c>
      <c r="G136" s="139" t="s">
        <v>240</v>
      </c>
      <c r="H136" s="140">
        <v>9.6000000000000002E-2</v>
      </c>
      <c r="I136" s="141">
        <v>18.809999999999999</v>
      </c>
      <c r="J136" s="141">
        <f>ROUND(I136*H136,2)</f>
        <v>1.81</v>
      </c>
      <c r="K136" s="142"/>
      <c r="L136" s="25"/>
      <c r="M136" s="143" t="s">
        <v>1</v>
      </c>
      <c r="N136" s="144" t="s">
        <v>37</v>
      </c>
      <c r="O136" s="145">
        <v>0.89800000000000002</v>
      </c>
      <c r="P136" s="145">
        <f>O136*H136</f>
        <v>8.6208000000000007E-2</v>
      </c>
      <c r="Q136" s="145">
        <v>0</v>
      </c>
      <c r="R136" s="145">
        <f>Q136*H136</f>
        <v>0</v>
      </c>
      <c r="S136" s="145">
        <v>0</v>
      </c>
      <c r="T136" s="146">
        <f>S136*H136</f>
        <v>0</v>
      </c>
      <c r="AR136" s="147" t="s">
        <v>216</v>
      </c>
      <c r="AT136" s="147" t="s">
        <v>212</v>
      </c>
      <c r="AU136" s="147" t="s">
        <v>84</v>
      </c>
      <c r="AY136" s="13" t="s">
        <v>209</v>
      </c>
      <c r="BE136" s="148">
        <f>IF(N136="základná",J136,0)</f>
        <v>0</v>
      </c>
      <c r="BF136" s="148">
        <f>IF(N136="znížená",J136,0)</f>
        <v>1.81</v>
      </c>
      <c r="BG136" s="148">
        <f>IF(N136="zákl. prenesená",J136,0)</f>
        <v>0</v>
      </c>
      <c r="BH136" s="148">
        <f>IF(N136="zníž. prenesená",J136,0)</f>
        <v>0</v>
      </c>
      <c r="BI136" s="148">
        <f>IF(N136="nulová",J136,0)</f>
        <v>0</v>
      </c>
      <c r="BJ136" s="13" t="s">
        <v>84</v>
      </c>
      <c r="BK136" s="148">
        <f>ROUND(I136*H136,2)</f>
        <v>1.81</v>
      </c>
      <c r="BL136" s="13" t="s">
        <v>216</v>
      </c>
      <c r="BM136" s="147" t="s">
        <v>241</v>
      </c>
    </row>
    <row r="137" spans="2:65" s="11" customFormat="1" ht="25.9" customHeight="1">
      <c r="B137" s="124"/>
      <c r="D137" s="125" t="s">
        <v>70</v>
      </c>
      <c r="E137" s="126" t="s">
        <v>242</v>
      </c>
      <c r="F137" s="126" t="s">
        <v>243</v>
      </c>
      <c r="J137" s="127">
        <f>BK137</f>
        <v>8515.41</v>
      </c>
      <c r="L137" s="124"/>
      <c r="M137" s="128"/>
      <c r="P137" s="129">
        <f>P138+P143+P150</f>
        <v>119.81361473</v>
      </c>
      <c r="R137" s="129">
        <f>R138+R143+R150</f>
        <v>2.3044359374599996</v>
      </c>
      <c r="T137" s="130">
        <f>T138+T143+T150</f>
        <v>0</v>
      </c>
      <c r="AR137" s="125" t="s">
        <v>84</v>
      </c>
      <c r="AT137" s="131" t="s">
        <v>70</v>
      </c>
      <c r="AU137" s="131" t="s">
        <v>71</v>
      </c>
      <c r="AY137" s="125" t="s">
        <v>209</v>
      </c>
      <c r="BK137" s="132">
        <f>BK138+BK143+BK150</f>
        <v>8515.41</v>
      </c>
    </row>
    <row r="138" spans="2:65" s="11" customFormat="1" ht="22.9" customHeight="1">
      <c r="B138" s="124"/>
      <c r="D138" s="125" t="s">
        <v>70</v>
      </c>
      <c r="E138" s="133" t="s">
        <v>291</v>
      </c>
      <c r="F138" s="133" t="s">
        <v>292</v>
      </c>
      <c r="J138" s="134">
        <f>BK138</f>
        <v>7083.71</v>
      </c>
      <c r="L138" s="124"/>
      <c r="M138" s="128"/>
      <c r="P138" s="129">
        <f>SUM(P139:P142)</f>
        <v>86.023347000000001</v>
      </c>
      <c r="R138" s="129">
        <f>SUM(R139:R142)</f>
        <v>2.1805876199999998</v>
      </c>
      <c r="T138" s="130">
        <f>SUM(T139:T142)</f>
        <v>0</v>
      </c>
      <c r="AR138" s="125" t="s">
        <v>84</v>
      </c>
      <c r="AT138" s="131" t="s">
        <v>70</v>
      </c>
      <c r="AU138" s="131" t="s">
        <v>78</v>
      </c>
      <c r="AY138" s="125" t="s">
        <v>209</v>
      </c>
      <c r="BK138" s="132">
        <f>SUM(BK139:BK142)</f>
        <v>7083.71</v>
      </c>
    </row>
    <row r="139" spans="2:65" s="1" customFormat="1" ht="33" customHeight="1">
      <c r="B139" s="135"/>
      <c r="C139" s="136" t="s">
        <v>237</v>
      </c>
      <c r="D139" s="136" t="s">
        <v>212</v>
      </c>
      <c r="E139" s="137" t="s">
        <v>419</v>
      </c>
      <c r="F139" s="138" t="s">
        <v>420</v>
      </c>
      <c r="G139" s="139" t="s">
        <v>276</v>
      </c>
      <c r="H139" s="140">
        <v>135.05000000000001</v>
      </c>
      <c r="I139" s="141">
        <v>16.579999999999998</v>
      </c>
      <c r="J139" s="141">
        <f>ROUND(I139*H139,2)</f>
        <v>2239.13</v>
      </c>
      <c r="K139" s="142"/>
      <c r="L139" s="25"/>
      <c r="M139" s="143" t="s">
        <v>1</v>
      </c>
      <c r="N139" s="144" t="s">
        <v>37</v>
      </c>
      <c r="O139" s="145">
        <v>0.60899999999999999</v>
      </c>
      <c r="P139" s="145">
        <f>O139*H139</f>
        <v>82.245450000000005</v>
      </c>
      <c r="Q139" s="145">
        <v>2.1000000000000001E-4</v>
      </c>
      <c r="R139" s="145">
        <f>Q139*H139</f>
        <v>2.8360500000000004E-2</v>
      </c>
      <c r="S139" s="145">
        <v>0</v>
      </c>
      <c r="T139" s="146">
        <f>S139*H139</f>
        <v>0</v>
      </c>
      <c r="AR139" s="147" t="s">
        <v>248</v>
      </c>
      <c r="AT139" s="147" t="s">
        <v>212</v>
      </c>
      <c r="AU139" s="147" t="s">
        <v>84</v>
      </c>
      <c r="AY139" s="13" t="s">
        <v>209</v>
      </c>
      <c r="BE139" s="148">
        <f>IF(N139="základná",J139,0)</f>
        <v>0</v>
      </c>
      <c r="BF139" s="148">
        <f>IF(N139="znížená",J139,0)</f>
        <v>2239.13</v>
      </c>
      <c r="BG139" s="148">
        <f>IF(N139="zákl. prenesená",J139,0)</f>
        <v>0</v>
      </c>
      <c r="BH139" s="148">
        <f>IF(N139="zníž. prenesená",J139,0)</f>
        <v>0</v>
      </c>
      <c r="BI139" s="148">
        <f>IF(N139="nulová",J139,0)</f>
        <v>0</v>
      </c>
      <c r="BJ139" s="13" t="s">
        <v>84</v>
      </c>
      <c r="BK139" s="148">
        <f>ROUND(I139*H139,2)</f>
        <v>2239.13</v>
      </c>
      <c r="BL139" s="13" t="s">
        <v>248</v>
      </c>
      <c r="BM139" s="147" t="s">
        <v>421</v>
      </c>
    </row>
    <row r="140" spans="2:65" s="1" customFormat="1" ht="16.5" customHeight="1">
      <c r="B140" s="135"/>
      <c r="C140" s="149" t="s">
        <v>223</v>
      </c>
      <c r="D140" s="149" t="s">
        <v>218</v>
      </c>
      <c r="E140" s="150" t="s">
        <v>309</v>
      </c>
      <c r="F140" s="151" t="s">
        <v>310</v>
      </c>
      <c r="G140" s="152" t="s">
        <v>227</v>
      </c>
      <c r="H140" s="153">
        <v>3.8039999999999998</v>
      </c>
      <c r="I140" s="154">
        <v>1210.95</v>
      </c>
      <c r="J140" s="154">
        <f>ROUND(I140*H140,2)</f>
        <v>4606.45</v>
      </c>
      <c r="K140" s="155"/>
      <c r="L140" s="156"/>
      <c r="M140" s="157" t="s">
        <v>1</v>
      </c>
      <c r="N140" s="158" t="s">
        <v>37</v>
      </c>
      <c r="O140" s="145">
        <v>0</v>
      </c>
      <c r="P140" s="145">
        <f>O140*H140</f>
        <v>0</v>
      </c>
      <c r="Q140" s="145">
        <v>0.54</v>
      </c>
      <c r="R140" s="145">
        <f>Q140*H140</f>
        <v>2.05416</v>
      </c>
      <c r="S140" s="145">
        <v>0</v>
      </c>
      <c r="T140" s="146">
        <f>S140*H140</f>
        <v>0</v>
      </c>
      <c r="AR140" s="147" t="s">
        <v>253</v>
      </c>
      <c r="AT140" s="147" t="s">
        <v>218</v>
      </c>
      <c r="AU140" s="147" t="s">
        <v>84</v>
      </c>
      <c r="AY140" s="13" t="s">
        <v>209</v>
      </c>
      <c r="BE140" s="148">
        <f>IF(N140="základná",J140,0)</f>
        <v>0</v>
      </c>
      <c r="BF140" s="148">
        <f>IF(N140="znížená",J140,0)</f>
        <v>4606.45</v>
      </c>
      <c r="BG140" s="148">
        <f>IF(N140="zákl. prenesená",J140,0)</f>
        <v>0</v>
      </c>
      <c r="BH140" s="148">
        <f>IF(N140="zníž. prenesená",J140,0)</f>
        <v>0</v>
      </c>
      <c r="BI140" s="148">
        <f>IF(N140="nulová",J140,0)</f>
        <v>0</v>
      </c>
      <c r="BJ140" s="13" t="s">
        <v>84</v>
      </c>
      <c r="BK140" s="148">
        <f>ROUND(I140*H140,2)</f>
        <v>4606.45</v>
      </c>
      <c r="BL140" s="13" t="s">
        <v>248</v>
      </c>
      <c r="BM140" s="147" t="s">
        <v>311</v>
      </c>
    </row>
    <row r="141" spans="2:65" s="1" customFormat="1" ht="24.2" customHeight="1">
      <c r="B141" s="135"/>
      <c r="C141" s="136" t="s">
        <v>250</v>
      </c>
      <c r="D141" s="136" t="s">
        <v>212</v>
      </c>
      <c r="E141" s="137" t="s">
        <v>313</v>
      </c>
      <c r="F141" s="138" t="s">
        <v>314</v>
      </c>
      <c r="G141" s="139" t="s">
        <v>227</v>
      </c>
      <c r="H141" s="140">
        <v>3.8039999999999998</v>
      </c>
      <c r="I141" s="141">
        <v>26.05</v>
      </c>
      <c r="J141" s="141">
        <f>ROUND(I141*H141,2)</f>
        <v>99.09</v>
      </c>
      <c r="K141" s="142"/>
      <c r="L141" s="25"/>
      <c r="M141" s="143" t="s">
        <v>1</v>
      </c>
      <c r="N141" s="144" t="s">
        <v>37</v>
      </c>
      <c r="O141" s="145">
        <v>1.0999999999999999E-2</v>
      </c>
      <c r="P141" s="145">
        <f>O141*H141</f>
        <v>4.1843999999999992E-2</v>
      </c>
      <c r="Q141" s="145">
        <v>2.5780000000000001E-2</v>
      </c>
      <c r="R141" s="145">
        <f>Q141*H141</f>
        <v>9.8067119999999994E-2</v>
      </c>
      <c r="S141" s="145">
        <v>0</v>
      </c>
      <c r="T141" s="146">
        <f>S141*H141</f>
        <v>0</v>
      </c>
      <c r="AR141" s="147" t="s">
        <v>248</v>
      </c>
      <c r="AT141" s="147" t="s">
        <v>212</v>
      </c>
      <c r="AU141" s="147" t="s">
        <v>84</v>
      </c>
      <c r="AY141" s="13" t="s">
        <v>209</v>
      </c>
      <c r="BE141" s="148">
        <f>IF(N141="základná",J141,0)</f>
        <v>0</v>
      </c>
      <c r="BF141" s="148">
        <f>IF(N141="znížená",J141,0)</f>
        <v>99.09</v>
      </c>
      <c r="BG141" s="148">
        <f>IF(N141="zákl. prenesená",J141,0)</f>
        <v>0</v>
      </c>
      <c r="BH141" s="148">
        <f>IF(N141="zníž. prenesená",J141,0)</f>
        <v>0</v>
      </c>
      <c r="BI141" s="148">
        <f>IF(N141="nulová",J141,0)</f>
        <v>0</v>
      </c>
      <c r="BJ141" s="13" t="s">
        <v>84</v>
      </c>
      <c r="BK141" s="148">
        <f>ROUND(I141*H141,2)</f>
        <v>99.09</v>
      </c>
      <c r="BL141" s="13" t="s">
        <v>248</v>
      </c>
      <c r="BM141" s="147" t="s">
        <v>315</v>
      </c>
    </row>
    <row r="142" spans="2:65" s="1" customFormat="1" ht="24.2" customHeight="1">
      <c r="B142" s="135"/>
      <c r="C142" s="136" t="s">
        <v>221</v>
      </c>
      <c r="D142" s="136" t="s">
        <v>212</v>
      </c>
      <c r="E142" s="137" t="s">
        <v>337</v>
      </c>
      <c r="F142" s="138" t="s">
        <v>338</v>
      </c>
      <c r="G142" s="139" t="s">
        <v>240</v>
      </c>
      <c r="H142" s="140">
        <v>2.181</v>
      </c>
      <c r="I142" s="141">
        <v>63.75</v>
      </c>
      <c r="J142" s="141">
        <f>ROUND(I142*H142,2)</f>
        <v>139.04</v>
      </c>
      <c r="K142" s="142"/>
      <c r="L142" s="25"/>
      <c r="M142" s="143" t="s">
        <v>1</v>
      </c>
      <c r="N142" s="144" t="s">
        <v>37</v>
      </c>
      <c r="O142" s="145">
        <v>1.7130000000000001</v>
      </c>
      <c r="P142" s="145">
        <f>O142*H142</f>
        <v>3.7360530000000001</v>
      </c>
      <c r="Q142" s="145">
        <v>0</v>
      </c>
      <c r="R142" s="145">
        <f>Q142*H142</f>
        <v>0</v>
      </c>
      <c r="S142" s="145">
        <v>0</v>
      </c>
      <c r="T142" s="146">
        <f>S142*H142</f>
        <v>0</v>
      </c>
      <c r="AR142" s="147" t="s">
        <v>248</v>
      </c>
      <c r="AT142" s="147" t="s">
        <v>212</v>
      </c>
      <c r="AU142" s="147" t="s">
        <v>84</v>
      </c>
      <c r="AY142" s="13" t="s">
        <v>209</v>
      </c>
      <c r="BE142" s="148">
        <f>IF(N142="základná",J142,0)</f>
        <v>0</v>
      </c>
      <c r="BF142" s="148">
        <f>IF(N142="znížená",J142,0)</f>
        <v>139.04</v>
      </c>
      <c r="BG142" s="148">
        <f>IF(N142="zákl. prenesená",J142,0)</f>
        <v>0</v>
      </c>
      <c r="BH142" s="148">
        <f>IF(N142="zníž. prenesená",J142,0)</f>
        <v>0</v>
      </c>
      <c r="BI142" s="148">
        <f>IF(N142="nulová",J142,0)</f>
        <v>0</v>
      </c>
      <c r="BJ142" s="13" t="s">
        <v>84</v>
      </c>
      <c r="BK142" s="148">
        <f>ROUND(I142*H142,2)</f>
        <v>139.04</v>
      </c>
      <c r="BL142" s="13" t="s">
        <v>248</v>
      </c>
      <c r="BM142" s="147" t="s">
        <v>339</v>
      </c>
    </row>
    <row r="143" spans="2:65" s="11" customFormat="1" ht="22.9" customHeight="1">
      <c r="B143" s="124"/>
      <c r="D143" s="125" t="s">
        <v>70</v>
      </c>
      <c r="E143" s="133" t="s">
        <v>371</v>
      </c>
      <c r="F143" s="133" t="s">
        <v>372</v>
      </c>
      <c r="J143" s="134">
        <f>BK143</f>
        <v>858.61000000000013</v>
      </c>
      <c r="L143" s="124"/>
      <c r="M143" s="128"/>
      <c r="P143" s="129">
        <f>SUM(P144:P149)</f>
        <v>12.699418399999999</v>
      </c>
      <c r="R143" s="129">
        <f>SUM(R144:R149)</f>
        <v>0.1120636532</v>
      </c>
      <c r="T143" s="130">
        <f>SUM(T144:T149)</f>
        <v>0</v>
      </c>
      <c r="AR143" s="125" t="s">
        <v>84</v>
      </c>
      <c r="AT143" s="131" t="s">
        <v>70</v>
      </c>
      <c r="AU143" s="131" t="s">
        <v>78</v>
      </c>
      <c r="AY143" s="125" t="s">
        <v>209</v>
      </c>
      <c r="BK143" s="132">
        <f>SUM(BK144:BK149)</f>
        <v>858.61000000000013</v>
      </c>
    </row>
    <row r="144" spans="2:65" s="1" customFormat="1" ht="24.2" customHeight="1">
      <c r="B144" s="135"/>
      <c r="C144" s="136" t="s">
        <v>229</v>
      </c>
      <c r="D144" s="136" t="s">
        <v>212</v>
      </c>
      <c r="E144" s="137" t="s">
        <v>422</v>
      </c>
      <c r="F144" s="138" t="s">
        <v>423</v>
      </c>
      <c r="G144" s="139" t="s">
        <v>257</v>
      </c>
      <c r="H144" s="140">
        <v>18.84</v>
      </c>
      <c r="I144" s="141">
        <v>5.07</v>
      </c>
      <c r="J144" s="141">
        <f t="shared" ref="J144:J149" si="0">ROUND(I144*H144,2)</f>
        <v>95.52</v>
      </c>
      <c r="K144" s="142"/>
      <c r="L144" s="25"/>
      <c r="M144" s="143" t="s">
        <v>1</v>
      </c>
      <c r="N144" s="144" t="s">
        <v>37</v>
      </c>
      <c r="O144" s="145">
        <v>0.22011</v>
      </c>
      <c r="P144" s="145">
        <f t="shared" ref="P144:P149" si="1">O144*H144</f>
        <v>4.1468724000000003</v>
      </c>
      <c r="Q144" s="145">
        <v>6.0730000000000003E-5</v>
      </c>
      <c r="R144" s="145">
        <f t="shared" ref="R144:R149" si="2">Q144*H144</f>
        <v>1.1441532E-3</v>
      </c>
      <c r="S144" s="145">
        <v>0</v>
      </c>
      <c r="T144" s="146">
        <f t="shared" ref="T144:T149" si="3">S144*H144</f>
        <v>0</v>
      </c>
      <c r="AR144" s="147" t="s">
        <v>248</v>
      </c>
      <c r="AT144" s="147" t="s">
        <v>212</v>
      </c>
      <c r="AU144" s="147" t="s">
        <v>84</v>
      </c>
      <c r="AY144" s="13" t="s">
        <v>209</v>
      </c>
      <c r="BE144" s="148">
        <f t="shared" ref="BE144:BE149" si="4">IF(N144="základná",J144,0)</f>
        <v>0</v>
      </c>
      <c r="BF144" s="148">
        <f t="shared" ref="BF144:BF149" si="5">IF(N144="znížená",J144,0)</f>
        <v>95.52</v>
      </c>
      <c r="BG144" s="148">
        <f t="shared" ref="BG144:BG149" si="6">IF(N144="zákl. prenesená",J144,0)</f>
        <v>0</v>
      </c>
      <c r="BH144" s="148">
        <f t="shared" ref="BH144:BH149" si="7">IF(N144="zníž. prenesená",J144,0)</f>
        <v>0</v>
      </c>
      <c r="BI144" s="148">
        <f t="shared" ref="BI144:BI149" si="8">IF(N144="nulová",J144,0)</f>
        <v>0</v>
      </c>
      <c r="BJ144" s="13" t="s">
        <v>84</v>
      </c>
      <c r="BK144" s="148">
        <f t="shared" ref="BK144:BK149" si="9">ROUND(I144*H144,2)</f>
        <v>95.52</v>
      </c>
      <c r="BL144" s="13" t="s">
        <v>248</v>
      </c>
      <c r="BM144" s="147" t="s">
        <v>435</v>
      </c>
    </row>
    <row r="145" spans="2:65" s="1" customFormat="1" ht="16.5" customHeight="1">
      <c r="B145" s="135"/>
      <c r="C145" s="149" t="s">
        <v>262</v>
      </c>
      <c r="D145" s="149" t="s">
        <v>218</v>
      </c>
      <c r="E145" s="150" t="s">
        <v>425</v>
      </c>
      <c r="F145" s="151" t="s">
        <v>426</v>
      </c>
      <c r="G145" s="152" t="s">
        <v>240</v>
      </c>
      <c r="H145" s="153">
        <v>2.1000000000000001E-2</v>
      </c>
      <c r="I145" s="154">
        <v>1378.44</v>
      </c>
      <c r="J145" s="154">
        <f t="shared" si="0"/>
        <v>28.95</v>
      </c>
      <c r="K145" s="155"/>
      <c r="L145" s="156"/>
      <c r="M145" s="157" t="s">
        <v>1</v>
      </c>
      <c r="N145" s="158" t="s">
        <v>37</v>
      </c>
      <c r="O145" s="145">
        <v>0</v>
      </c>
      <c r="P145" s="145">
        <f t="shared" si="1"/>
        <v>0</v>
      </c>
      <c r="Q145" s="145">
        <v>1</v>
      </c>
      <c r="R145" s="145">
        <f t="shared" si="2"/>
        <v>2.1000000000000001E-2</v>
      </c>
      <c r="S145" s="145">
        <v>0</v>
      </c>
      <c r="T145" s="146">
        <f t="shared" si="3"/>
        <v>0</v>
      </c>
      <c r="AR145" s="147" t="s">
        <v>253</v>
      </c>
      <c r="AT145" s="147" t="s">
        <v>218</v>
      </c>
      <c r="AU145" s="147" t="s">
        <v>84</v>
      </c>
      <c r="AY145" s="13" t="s">
        <v>209</v>
      </c>
      <c r="BE145" s="148">
        <f t="shared" si="4"/>
        <v>0</v>
      </c>
      <c r="BF145" s="148">
        <f t="shared" si="5"/>
        <v>28.95</v>
      </c>
      <c r="BG145" s="148">
        <f t="shared" si="6"/>
        <v>0</v>
      </c>
      <c r="BH145" s="148">
        <f t="shared" si="7"/>
        <v>0</v>
      </c>
      <c r="BI145" s="148">
        <f t="shared" si="8"/>
        <v>0</v>
      </c>
      <c r="BJ145" s="13" t="s">
        <v>84</v>
      </c>
      <c r="BK145" s="148">
        <f t="shared" si="9"/>
        <v>28.95</v>
      </c>
      <c r="BL145" s="13" t="s">
        <v>248</v>
      </c>
      <c r="BM145" s="147" t="s">
        <v>436</v>
      </c>
    </row>
    <row r="146" spans="2:65" s="1" customFormat="1" ht="24.2" customHeight="1">
      <c r="B146" s="135"/>
      <c r="C146" s="136" t="s">
        <v>266</v>
      </c>
      <c r="D146" s="136" t="s">
        <v>212</v>
      </c>
      <c r="E146" s="137" t="s">
        <v>428</v>
      </c>
      <c r="F146" s="138" t="s">
        <v>429</v>
      </c>
      <c r="G146" s="139" t="s">
        <v>215</v>
      </c>
      <c r="H146" s="140">
        <v>1</v>
      </c>
      <c r="I146" s="141">
        <v>420</v>
      </c>
      <c r="J146" s="141">
        <f t="shared" si="0"/>
        <v>420</v>
      </c>
      <c r="K146" s="142"/>
      <c r="L146" s="25"/>
      <c r="M146" s="143" t="s">
        <v>1</v>
      </c>
      <c r="N146" s="144" t="s">
        <v>37</v>
      </c>
      <c r="O146" s="145">
        <v>0.42199999999999999</v>
      </c>
      <c r="P146" s="145">
        <f t="shared" si="1"/>
        <v>0.42199999999999999</v>
      </c>
      <c r="Q146" s="145">
        <v>0</v>
      </c>
      <c r="R146" s="145">
        <f t="shared" si="2"/>
        <v>0</v>
      </c>
      <c r="S146" s="145">
        <v>0</v>
      </c>
      <c r="T146" s="146">
        <f t="shared" si="3"/>
        <v>0</v>
      </c>
      <c r="AR146" s="147" t="s">
        <v>248</v>
      </c>
      <c r="AT146" s="147" t="s">
        <v>212</v>
      </c>
      <c r="AU146" s="147" t="s">
        <v>84</v>
      </c>
      <c r="AY146" s="13" t="s">
        <v>209</v>
      </c>
      <c r="BE146" s="148">
        <f t="shared" si="4"/>
        <v>0</v>
      </c>
      <c r="BF146" s="148">
        <f t="shared" si="5"/>
        <v>420</v>
      </c>
      <c r="BG146" s="148">
        <f t="shared" si="6"/>
        <v>0</v>
      </c>
      <c r="BH146" s="148">
        <f t="shared" si="7"/>
        <v>0</v>
      </c>
      <c r="BI146" s="148">
        <f t="shared" si="8"/>
        <v>0</v>
      </c>
      <c r="BJ146" s="13" t="s">
        <v>84</v>
      </c>
      <c r="BK146" s="148">
        <f t="shared" si="9"/>
        <v>420</v>
      </c>
      <c r="BL146" s="13" t="s">
        <v>248</v>
      </c>
      <c r="BM146" s="147" t="s">
        <v>437</v>
      </c>
    </row>
    <row r="147" spans="2:65" s="1" customFormat="1" ht="24.2" customHeight="1">
      <c r="B147" s="135"/>
      <c r="C147" s="136" t="s">
        <v>75</v>
      </c>
      <c r="D147" s="136" t="s">
        <v>212</v>
      </c>
      <c r="E147" s="137" t="s">
        <v>382</v>
      </c>
      <c r="F147" s="138" t="s">
        <v>383</v>
      </c>
      <c r="G147" s="139" t="s">
        <v>257</v>
      </c>
      <c r="H147" s="140">
        <v>78.39</v>
      </c>
      <c r="I147" s="141">
        <v>2.4300000000000002</v>
      </c>
      <c r="J147" s="141">
        <f t="shared" si="0"/>
        <v>190.49</v>
      </c>
      <c r="K147" s="142"/>
      <c r="L147" s="25"/>
      <c r="M147" s="143" t="s">
        <v>1</v>
      </c>
      <c r="N147" s="144" t="s">
        <v>37</v>
      </c>
      <c r="O147" s="145">
        <v>9.9000000000000005E-2</v>
      </c>
      <c r="P147" s="145">
        <f t="shared" si="1"/>
        <v>7.7606100000000007</v>
      </c>
      <c r="Q147" s="145">
        <v>5.0000000000000002E-5</v>
      </c>
      <c r="R147" s="145">
        <f t="shared" si="2"/>
        <v>3.9195000000000002E-3</v>
      </c>
      <c r="S147" s="145">
        <v>0</v>
      </c>
      <c r="T147" s="146">
        <f t="shared" si="3"/>
        <v>0</v>
      </c>
      <c r="AR147" s="147" t="s">
        <v>248</v>
      </c>
      <c r="AT147" s="147" t="s">
        <v>212</v>
      </c>
      <c r="AU147" s="147" t="s">
        <v>84</v>
      </c>
      <c r="AY147" s="13" t="s">
        <v>209</v>
      </c>
      <c r="BE147" s="148">
        <f t="shared" si="4"/>
        <v>0</v>
      </c>
      <c r="BF147" s="148">
        <f t="shared" si="5"/>
        <v>190.49</v>
      </c>
      <c r="BG147" s="148">
        <f t="shared" si="6"/>
        <v>0</v>
      </c>
      <c r="BH147" s="148">
        <f t="shared" si="7"/>
        <v>0</v>
      </c>
      <c r="BI147" s="148">
        <f t="shared" si="8"/>
        <v>0</v>
      </c>
      <c r="BJ147" s="13" t="s">
        <v>84</v>
      </c>
      <c r="BK147" s="148">
        <f t="shared" si="9"/>
        <v>190.49</v>
      </c>
      <c r="BL147" s="13" t="s">
        <v>248</v>
      </c>
      <c r="BM147" s="147" t="s">
        <v>384</v>
      </c>
    </row>
    <row r="148" spans="2:65" s="1" customFormat="1" ht="16.5" customHeight="1">
      <c r="B148" s="135"/>
      <c r="C148" s="149" t="s">
        <v>273</v>
      </c>
      <c r="D148" s="149" t="s">
        <v>218</v>
      </c>
      <c r="E148" s="150" t="s">
        <v>431</v>
      </c>
      <c r="F148" s="151" t="s">
        <v>432</v>
      </c>
      <c r="G148" s="152" t="s">
        <v>240</v>
      </c>
      <c r="H148" s="153">
        <v>8.5999999999999993E-2</v>
      </c>
      <c r="I148" s="154">
        <v>1358.44</v>
      </c>
      <c r="J148" s="154">
        <f t="shared" si="0"/>
        <v>116.83</v>
      </c>
      <c r="K148" s="155"/>
      <c r="L148" s="156"/>
      <c r="M148" s="157" t="s">
        <v>1</v>
      </c>
      <c r="N148" s="158" t="s">
        <v>37</v>
      </c>
      <c r="O148" s="145">
        <v>0</v>
      </c>
      <c r="P148" s="145">
        <f t="shared" si="1"/>
        <v>0</v>
      </c>
      <c r="Q148" s="145">
        <v>1</v>
      </c>
      <c r="R148" s="145">
        <f t="shared" si="2"/>
        <v>8.5999999999999993E-2</v>
      </c>
      <c r="S148" s="145">
        <v>0</v>
      </c>
      <c r="T148" s="146">
        <f t="shared" si="3"/>
        <v>0</v>
      </c>
      <c r="AR148" s="147" t="s">
        <v>253</v>
      </c>
      <c r="AT148" s="147" t="s">
        <v>218</v>
      </c>
      <c r="AU148" s="147" t="s">
        <v>84</v>
      </c>
      <c r="AY148" s="13" t="s">
        <v>209</v>
      </c>
      <c r="BE148" s="148">
        <f t="shared" si="4"/>
        <v>0</v>
      </c>
      <c r="BF148" s="148">
        <f t="shared" si="5"/>
        <v>116.83</v>
      </c>
      <c r="BG148" s="148">
        <f t="shared" si="6"/>
        <v>0</v>
      </c>
      <c r="BH148" s="148">
        <f t="shared" si="7"/>
        <v>0</v>
      </c>
      <c r="BI148" s="148">
        <f t="shared" si="8"/>
        <v>0</v>
      </c>
      <c r="BJ148" s="13" t="s">
        <v>84</v>
      </c>
      <c r="BK148" s="148">
        <f t="shared" si="9"/>
        <v>116.83</v>
      </c>
      <c r="BL148" s="13" t="s">
        <v>248</v>
      </c>
      <c r="BM148" s="147" t="s">
        <v>433</v>
      </c>
    </row>
    <row r="149" spans="2:65" s="1" customFormat="1" ht="24.2" customHeight="1">
      <c r="B149" s="135"/>
      <c r="C149" s="136" t="s">
        <v>278</v>
      </c>
      <c r="D149" s="136" t="s">
        <v>212</v>
      </c>
      <c r="E149" s="137" t="s">
        <v>390</v>
      </c>
      <c r="F149" s="138" t="s">
        <v>391</v>
      </c>
      <c r="G149" s="139" t="s">
        <v>240</v>
      </c>
      <c r="H149" s="140">
        <v>0.112</v>
      </c>
      <c r="I149" s="141">
        <v>60.9</v>
      </c>
      <c r="J149" s="141">
        <f t="shared" si="0"/>
        <v>6.82</v>
      </c>
      <c r="K149" s="142"/>
      <c r="L149" s="25"/>
      <c r="M149" s="143" t="s">
        <v>1</v>
      </c>
      <c r="N149" s="144" t="s">
        <v>37</v>
      </c>
      <c r="O149" s="145">
        <v>3.3029999999999999</v>
      </c>
      <c r="P149" s="145">
        <f t="shared" si="1"/>
        <v>0.36993599999999999</v>
      </c>
      <c r="Q149" s="145">
        <v>0</v>
      </c>
      <c r="R149" s="145">
        <f t="shared" si="2"/>
        <v>0</v>
      </c>
      <c r="S149" s="145">
        <v>0</v>
      </c>
      <c r="T149" s="146">
        <f t="shared" si="3"/>
        <v>0</v>
      </c>
      <c r="AR149" s="147" t="s">
        <v>248</v>
      </c>
      <c r="AT149" s="147" t="s">
        <v>212</v>
      </c>
      <c r="AU149" s="147" t="s">
        <v>84</v>
      </c>
      <c r="AY149" s="13" t="s">
        <v>209</v>
      </c>
      <c r="BE149" s="148">
        <f t="shared" si="4"/>
        <v>0</v>
      </c>
      <c r="BF149" s="148">
        <f t="shared" si="5"/>
        <v>6.82</v>
      </c>
      <c r="BG149" s="148">
        <f t="shared" si="6"/>
        <v>0</v>
      </c>
      <c r="BH149" s="148">
        <f t="shared" si="7"/>
        <v>0</v>
      </c>
      <c r="BI149" s="148">
        <f t="shared" si="8"/>
        <v>0</v>
      </c>
      <c r="BJ149" s="13" t="s">
        <v>84</v>
      </c>
      <c r="BK149" s="148">
        <f t="shared" si="9"/>
        <v>6.82</v>
      </c>
      <c r="BL149" s="13" t="s">
        <v>248</v>
      </c>
      <c r="BM149" s="147" t="s">
        <v>392</v>
      </c>
    </row>
    <row r="150" spans="2:65" s="11" customFormat="1" ht="22.9" customHeight="1">
      <c r="B150" s="124"/>
      <c r="D150" s="125" t="s">
        <v>70</v>
      </c>
      <c r="E150" s="133" t="s">
        <v>393</v>
      </c>
      <c r="F150" s="133" t="s">
        <v>394</v>
      </c>
      <c r="J150" s="134">
        <f>BK150</f>
        <v>573.09</v>
      </c>
      <c r="L150" s="124"/>
      <c r="M150" s="128"/>
      <c r="P150" s="129">
        <f>SUM(P151:P155)</f>
        <v>21.090849330000001</v>
      </c>
      <c r="R150" s="129">
        <f>SUM(R151:R155)</f>
        <v>1.1784664260000001E-2</v>
      </c>
      <c r="T150" s="130">
        <f>SUM(T151:T155)</f>
        <v>0</v>
      </c>
      <c r="AR150" s="125" t="s">
        <v>84</v>
      </c>
      <c r="AT150" s="131" t="s">
        <v>70</v>
      </c>
      <c r="AU150" s="131" t="s">
        <v>78</v>
      </c>
      <c r="AY150" s="125" t="s">
        <v>209</v>
      </c>
      <c r="BK150" s="132">
        <f>SUM(BK151:BK155)</f>
        <v>573.09</v>
      </c>
    </row>
    <row r="151" spans="2:65" s="1" customFormat="1" ht="24.2" customHeight="1">
      <c r="B151" s="135"/>
      <c r="C151" s="136" t="s">
        <v>282</v>
      </c>
      <c r="D151" s="136" t="s">
        <v>212</v>
      </c>
      <c r="E151" s="137" t="s">
        <v>396</v>
      </c>
      <c r="F151" s="138" t="s">
        <v>397</v>
      </c>
      <c r="G151" s="139" t="s">
        <v>233</v>
      </c>
      <c r="H151" s="140">
        <v>3.339</v>
      </c>
      <c r="I151" s="141">
        <v>11.82</v>
      </c>
      <c r="J151" s="141">
        <f>ROUND(I151*H151,2)</f>
        <v>39.47</v>
      </c>
      <c r="K151" s="142"/>
      <c r="L151" s="25"/>
      <c r="M151" s="143" t="s">
        <v>1</v>
      </c>
      <c r="N151" s="144" t="s">
        <v>37</v>
      </c>
      <c r="O151" s="145">
        <v>0.38300000000000001</v>
      </c>
      <c r="P151" s="145">
        <f>O151*H151</f>
        <v>1.278837</v>
      </c>
      <c r="Q151" s="145">
        <v>2.7E-4</v>
      </c>
      <c r="R151" s="145">
        <f>Q151*H151</f>
        <v>9.0153E-4</v>
      </c>
      <c r="S151" s="145">
        <v>0</v>
      </c>
      <c r="T151" s="146">
        <f>S151*H151</f>
        <v>0</v>
      </c>
      <c r="AR151" s="147" t="s">
        <v>248</v>
      </c>
      <c r="AT151" s="147" t="s">
        <v>212</v>
      </c>
      <c r="AU151" s="147" t="s">
        <v>84</v>
      </c>
      <c r="AY151" s="13" t="s">
        <v>209</v>
      </c>
      <c r="BE151" s="148">
        <f>IF(N151="základná",J151,0)</f>
        <v>0</v>
      </c>
      <c r="BF151" s="148">
        <f>IF(N151="znížená",J151,0)</f>
        <v>39.47</v>
      </c>
      <c r="BG151" s="148">
        <f>IF(N151="zákl. prenesená",J151,0)</f>
        <v>0</v>
      </c>
      <c r="BH151" s="148">
        <f>IF(N151="zníž. prenesená",J151,0)</f>
        <v>0</v>
      </c>
      <c r="BI151" s="148">
        <f>IF(N151="nulová",J151,0)</f>
        <v>0</v>
      </c>
      <c r="BJ151" s="13" t="s">
        <v>84</v>
      </c>
      <c r="BK151" s="148">
        <f>ROUND(I151*H151,2)</f>
        <v>39.47</v>
      </c>
      <c r="BL151" s="13" t="s">
        <v>248</v>
      </c>
      <c r="BM151" s="147" t="s">
        <v>398</v>
      </c>
    </row>
    <row r="152" spans="2:65" s="1" customFormat="1" ht="24.2" customHeight="1">
      <c r="B152" s="135"/>
      <c r="C152" s="136" t="s">
        <v>248</v>
      </c>
      <c r="D152" s="136" t="s">
        <v>212</v>
      </c>
      <c r="E152" s="137" t="s">
        <v>400</v>
      </c>
      <c r="F152" s="138" t="s">
        <v>401</v>
      </c>
      <c r="G152" s="139" t="s">
        <v>233</v>
      </c>
      <c r="H152" s="140">
        <v>3.339</v>
      </c>
      <c r="I152" s="141">
        <v>4.16</v>
      </c>
      <c r="J152" s="141">
        <f>ROUND(I152*H152,2)</f>
        <v>13.89</v>
      </c>
      <c r="K152" s="142"/>
      <c r="L152" s="25"/>
      <c r="M152" s="143" t="s">
        <v>1</v>
      </c>
      <c r="N152" s="144" t="s">
        <v>37</v>
      </c>
      <c r="O152" s="145">
        <v>0.14815</v>
      </c>
      <c r="P152" s="145">
        <f>O152*H152</f>
        <v>0.49467285</v>
      </c>
      <c r="Q152" s="145">
        <v>8.1340000000000004E-5</v>
      </c>
      <c r="R152" s="145">
        <f>Q152*H152</f>
        <v>2.7159425999999999E-4</v>
      </c>
      <c r="S152" s="145">
        <v>0</v>
      </c>
      <c r="T152" s="146">
        <f>S152*H152</f>
        <v>0</v>
      </c>
      <c r="AR152" s="147" t="s">
        <v>248</v>
      </c>
      <c r="AT152" s="147" t="s">
        <v>212</v>
      </c>
      <c r="AU152" s="147" t="s">
        <v>84</v>
      </c>
      <c r="AY152" s="13" t="s">
        <v>209</v>
      </c>
      <c r="BE152" s="148">
        <f>IF(N152="základná",J152,0)</f>
        <v>0</v>
      </c>
      <c r="BF152" s="148">
        <f>IF(N152="znížená",J152,0)</f>
        <v>13.89</v>
      </c>
      <c r="BG152" s="148">
        <f>IF(N152="zákl. prenesená",J152,0)</f>
        <v>0</v>
      </c>
      <c r="BH152" s="148">
        <f>IF(N152="zníž. prenesená",J152,0)</f>
        <v>0</v>
      </c>
      <c r="BI152" s="148">
        <f>IF(N152="nulová",J152,0)</f>
        <v>0</v>
      </c>
      <c r="BJ152" s="13" t="s">
        <v>84</v>
      </c>
      <c r="BK152" s="148">
        <f>ROUND(I152*H152,2)</f>
        <v>13.89</v>
      </c>
      <c r="BL152" s="13" t="s">
        <v>248</v>
      </c>
      <c r="BM152" s="147" t="s">
        <v>402</v>
      </c>
    </row>
    <row r="153" spans="2:65" s="1" customFormat="1" ht="24.2" customHeight="1">
      <c r="B153" s="135"/>
      <c r="C153" s="136" t="s">
        <v>293</v>
      </c>
      <c r="D153" s="136" t="s">
        <v>212</v>
      </c>
      <c r="E153" s="137" t="s">
        <v>404</v>
      </c>
      <c r="F153" s="138" t="s">
        <v>405</v>
      </c>
      <c r="G153" s="139" t="s">
        <v>233</v>
      </c>
      <c r="H153" s="140">
        <v>27.332000000000001</v>
      </c>
      <c r="I153" s="141">
        <v>1.76</v>
      </c>
      <c r="J153" s="141">
        <f>ROUND(I153*H153,2)</f>
        <v>48.1</v>
      </c>
      <c r="K153" s="142"/>
      <c r="L153" s="25"/>
      <c r="M153" s="143" t="s">
        <v>1</v>
      </c>
      <c r="N153" s="144" t="s">
        <v>37</v>
      </c>
      <c r="O153" s="145">
        <v>0.05</v>
      </c>
      <c r="P153" s="145">
        <f>O153*H153</f>
        <v>1.3666</v>
      </c>
      <c r="Q153" s="145">
        <v>1.1E-4</v>
      </c>
      <c r="R153" s="145">
        <f>Q153*H153</f>
        <v>3.0065200000000004E-3</v>
      </c>
      <c r="S153" s="145">
        <v>0</v>
      </c>
      <c r="T153" s="146">
        <f>S153*H153</f>
        <v>0</v>
      </c>
      <c r="AR153" s="147" t="s">
        <v>248</v>
      </c>
      <c r="AT153" s="147" t="s">
        <v>212</v>
      </c>
      <c r="AU153" s="147" t="s">
        <v>84</v>
      </c>
      <c r="AY153" s="13" t="s">
        <v>209</v>
      </c>
      <c r="BE153" s="148">
        <f>IF(N153="základná",J153,0)</f>
        <v>0</v>
      </c>
      <c r="BF153" s="148">
        <f>IF(N153="znížená",J153,0)</f>
        <v>48.1</v>
      </c>
      <c r="BG153" s="148">
        <f>IF(N153="zákl. prenesená",J153,0)</f>
        <v>0</v>
      </c>
      <c r="BH153" s="148">
        <f>IF(N153="zníž. prenesená",J153,0)</f>
        <v>0</v>
      </c>
      <c r="BI153" s="148">
        <f>IF(N153="nulová",J153,0)</f>
        <v>0</v>
      </c>
      <c r="BJ153" s="13" t="s">
        <v>84</v>
      </c>
      <c r="BK153" s="148">
        <f>ROUND(I153*H153,2)</f>
        <v>48.1</v>
      </c>
      <c r="BL153" s="13" t="s">
        <v>248</v>
      </c>
      <c r="BM153" s="147" t="s">
        <v>406</v>
      </c>
    </row>
    <row r="154" spans="2:65" s="1" customFormat="1" ht="33" customHeight="1">
      <c r="B154" s="135"/>
      <c r="C154" s="136" t="s">
        <v>297</v>
      </c>
      <c r="D154" s="136" t="s">
        <v>212</v>
      </c>
      <c r="E154" s="137" t="s">
        <v>408</v>
      </c>
      <c r="F154" s="138" t="s">
        <v>409</v>
      </c>
      <c r="G154" s="139" t="s">
        <v>233</v>
      </c>
      <c r="H154" s="140">
        <v>27.332000000000001</v>
      </c>
      <c r="I154" s="141">
        <v>3.12</v>
      </c>
      <c r="J154" s="141">
        <f>ROUND(I154*H154,2)</f>
        <v>85.28</v>
      </c>
      <c r="K154" s="142"/>
      <c r="L154" s="25"/>
      <c r="M154" s="143" t="s">
        <v>1</v>
      </c>
      <c r="N154" s="144" t="s">
        <v>37</v>
      </c>
      <c r="O154" s="145">
        <v>8.4390000000000007E-2</v>
      </c>
      <c r="P154" s="145">
        <f>O154*H154</f>
        <v>2.3065474800000003</v>
      </c>
      <c r="Q154" s="145">
        <v>2.1499999999999999E-4</v>
      </c>
      <c r="R154" s="145">
        <f>Q154*H154</f>
        <v>5.8763799999999996E-3</v>
      </c>
      <c r="S154" s="145">
        <v>0</v>
      </c>
      <c r="T154" s="146">
        <f>S154*H154</f>
        <v>0</v>
      </c>
      <c r="AR154" s="147" t="s">
        <v>248</v>
      </c>
      <c r="AT154" s="147" t="s">
        <v>212</v>
      </c>
      <c r="AU154" s="147" t="s">
        <v>84</v>
      </c>
      <c r="AY154" s="13" t="s">
        <v>209</v>
      </c>
      <c r="BE154" s="148">
        <f>IF(N154="základná",J154,0)</f>
        <v>0</v>
      </c>
      <c r="BF154" s="148">
        <f>IF(N154="znížená",J154,0)</f>
        <v>85.28</v>
      </c>
      <c r="BG154" s="148">
        <f>IF(N154="zákl. prenesená",J154,0)</f>
        <v>0</v>
      </c>
      <c r="BH154" s="148">
        <f>IF(N154="zníž. prenesená",J154,0)</f>
        <v>0</v>
      </c>
      <c r="BI154" s="148">
        <f>IF(N154="nulová",J154,0)</f>
        <v>0</v>
      </c>
      <c r="BJ154" s="13" t="s">
        <v>84</v>
      </c>
      <c r="BK154" s="148">
        <f>ROUND(I154*H154,2)</f>
        <v>85.28</v>
      </c>
      <c r="BL154" s="13" t="s">
        <v>248</v>
      </c>
      <c r="BM154" s="147" t="s">
        <v>410</v>
      </c>
    </row>
    <row r="155" spans="2:65" s="1" customFormat="1" ht="37.9" customHeight="1">
      <c r="B155" s="135"/>
      <c r="C155" s="136" t="s">
        <v>301</v>
      </c>
      <c r="D155" s="136" t="s">
        <v>212</v>
      </c>
      <c r="E155" s="137" t="s">
        <v>412</v>
      </c>
      <c r="F155" s="138" t="s">
        <v>413</v>
      </c>
      <c r="G155" s="139" t="s">
        <v>233</v>
      </c>
      <c r="H155" s="140">
        <v>86.432000000000002</v>
      </c>
      <c r="I155" s="141">
        <v>4.47</v>
      </c>
      <c r="J155" s="141">
        <f>ROUND(I155*H155,2)</f>
        <v>386.35</v>
      </c>
      <c r="K155" s="142"/>
      <c r="L155" s="25"/>
      <c r="M155" s="162" t="s">
        <v>1</v>
      </c>
      <c r="N155" s="163" t="s">
        <v>37</v>
      </c>
      <c r="O155" s="164">
        <v>0.18099999999999999</v>
      </c>
      <c r="P155" s="164">
        <f>O155*H155</f>
        <v>15.644192</v>
      </c>
      <c r="Q155" s="164">
        <v>2.0000000000000002E-5</v>
      </c>
      <c r="R155" s="164">
        <f>Q155*H155</f>
        <v>1.7286400000000003E-3</v>
      </c>
      <c r="S155" s="164">
        <v>0</v>
      </c>
      <c r="T155" s="165">
        <f>S155*H155</f>
        <v>0</v>
      </c>
      <c r="AR155" s="147" t="s">
        <v>248</v>
      </c>
      <c r="AT155" s="147" t="s">
        <v>212</v>
      </c>
      <c r="AU155" s="147" t="s">
        <v>84</v>
      </c>
      <c r="AY155" s="13" t="s">
        <v>209</v>
      </c>
      <c r="BE155" s="148">
        <f>IF(N155="základná",J155,0)</f>
        <v>0</v>
      </c>
      <c r="BF155" s="148">
        <f>IF(N155="znížená",J155,0)</f>
        <v>386.35</v>
      </c>
      <c r="BG155" s="148">
        <f>IF(N155="zákl. prenesená",J155,0)</f>
        <v>0</v>
      </c>
      <c r="BH155" s="148">
        <f>IF(N155="zníž. prenesená",J155,0)</f>
        <v>0</v>
      </c>
      <c r="BI155" s="148">
        <f>IF(N155="nulová",J155,0)</f>
        <v>0</v>
      </c>
      <c r="BJ155" s="13" t="s">
        <v>84</v>
      </c>
      <c r="BK155" s="148">
        <f>ROUND(I155*H155,2)</f>
        <v>386.35</v>
      </c>
      <c r="BL155" s="13" t="s">
        <v>248</v>
      </c>
      <c r="BM155" s="147" t="s">
        <v>414</v>
      </c>
    </row>
    <row r="156" spans="2:65" s="1" customFormat="1" ht="6.95" customHeight="1">
      <c r="B156" s="40"/>
      <c r="C156" s="41"/>
      <c r="D156" s="41"/>
      <c r="E156" s="41"/>
      <c r="F156" s="41"/>
      <c r="G156" s="41"/>
      <c r="H156" s="41"/>
      <c r="I156" s="41"/>
      <c r="J156" s="41"/>
      <c r="K156" s="41"/>
      <c r="L156" s="25"/>
    </row>
  </sheetData>
  <autoFilter ref="C127:K155" xr:uid="{00000000-0009-0000-0000-000003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BM14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94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173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PRVKY VÝBAVY</v>
      </c>
      <c r="F7" s="208"/>
      <c r="G7" s="208"/>
      <c r="H7" s="208"/>
      <c r="L7" s="16"/>
    </row>
    <row r="8" spans="2:46" ht="12" customHeight="1">
      <c r="B8" s="16"/>
      <c r="D8" s="22" t="s">
        <v>174</v>
      </c>
      <c r="L8" s="16"/>
    </row>
    <row r="9" spans="2:46" s="1" customFormat="1" ht="16.5" customHeight="1">
      <c r="B9" s="25"/>
      <c r="E9" s="207" t="s">
        <v>175</v>
      </c>
      <c r="F9" s="209"/>
      <c r="G9" s="209"/>
      <c r="H9" s="209"/>
      <c r="L9" s="25"/>
    </row>
    <row r="10" spans="2:46" s="1" customFormat="1" ht="12" customHeight="1">
      <c r="B10" s="25"/>
      <c r="D10" s="22" t="s">
        <v>176</v>
      </c>
      <c r="L10" s="25"/>
    </row>
    <row r="11" spans="2:46" s="1" customFormat="1" ht="16.5" customHeight="1">
      <c r="B11" s="25"/>
      <c r="E11" s="169" t="s">
        <v>438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89" t="str">
        <f>'Rekapitulácia stavby'!E14</f>
        <v xml:space="preserve"> </v>
      </c>
      <c r="F20" s="189"/>
      <c r="G20" s="189"/>
      <c r="H20" s="189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92" t="s">
        <v>1</v>
      </c>
      <c r="F29" s="192"/>
      <c r="G29" s="192"/>
      <c r="H29" s="192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ROUND(J125, 2)</f>
        <v>796.32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ROUND((SUM(BE125:BE144)),  2)</f>
        <v>0</v>
      </c>
      <c r="G35" s="93"/>
      <c r="H35" s="93"/>
      <c r="I35" s="94">
        <v>0.2</v>
      </c>
      <c r="J35" s="92">
        <f>ROUND(((SUM(BE125:BE144))*I35),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ROUND((SUM(BF125:BF144)),  2)</f>
        <v>796.32</v>
      </c>
      <c r="I36" s="95">
        <v>0.2</v>
      </c>
      <c r="J36" s="82">
        <f>ROUND(((SUM(BF125:BF144))*I36),  2)</f>
        <v>159.26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ROUND((SUM(BG125:BG144)),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ROUND((SUM(BH125:BH144)),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ROUND((SUM(BI125:BI144)),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955.58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178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PRVKY VÝBAVY</v>
      </c>
      <c r="F85" s="208"/>
      <c r="G85" s="208"/>
      <c r="H85" s="208"/>
      <c r="L85" s="25"/>
    </row>
    <row r="86" spans="2:12" ht="12" customHeight="1">
      <c r="B86" s="16"/>
      <c r="C86" s="22" t="s">
        <v>174</v>
      </c>
      <c r="L86" s="16"/>
    </row>
    <row r="87" spans="2:12" s="1" customFormat="1" ht="16.5" customHeight="1">
      <c r="B87" s="25"/>
      <c r="E87" s="207" t="s">
        <v>175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176</v>
      </c>
      <c r="L88" s="25"/>
    </row>
    <row r="89" spans="2:12" s="1" customFormat="1" ht="16.5" customHeight="1">
      <c r="B89" s="25"/>
      <c r="E89" s="169" t="str">
        <f>E11</f>
        <v>12.04 - SAMOSTATNE STOJACA LAVIČKA - TYP A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179</v>
      </c>
      <c r="D96" s="96"/>
      <c r="E96" s="96"/>
      <c r="F96" s="96"/>
      <c r="G96" s="96"/>
      <c r="H96" s="96"/>
      <c r="I96" s="96"/>
      <c r="J96" s="105" t="s">
        <v>180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181</v>
      </c>
      <c r="J98" s="62">
        <f>J125</f>
        <v>796.32</v>
      </c>
      <c r="L98" s="25"/>
      <c r="AU98" s="13" t="s">
        <v>182</v>
      </c>
    </row>
    <row r="99" spans="2:47" s="8" customFormat="1" ht="24.95" customHeight="1">
      <c r="B99" s="107"/>
      <c r="D99" s="108" t="s">
        <v>183</v>
      </c>
      <c r="E99" s="109"/>
      <c r="F99" s="109"/>
      <c r="G99" s="109"/>
      <c r="H99" s="109"/>
      <c r="I99" s="109"/>
      <c r="J99" s="110">
        <f>J126</f>
        <v>796.32</v>
      </c>
      <c r="L99" s="107"/>
    </row>
    <row r="100" spans="2:47" s="9" customFormat="1" ht="19.899999999999999" customHeight="1">
      <c r="B100" s="111"/>
      <c r="D100" s="112" t="s">
        <v>439</v>
      </c>
      <c r="E100" s="113"/>
      <c r="F100" s="113"/>
      <c r="G100" s="113"/>
      <c r="H100" s="113"/>
      <c r="I100" s="113"/>
      <c r="J100" s="114">
        <f>J127</f>
        <v>50.819999999999993</v>
      </c>
      <c r="L100" s="111"/>
    </row>
    <row r="101" spans="2:47" s="9" customFormat="1" ht="19.899999999999999" customHeight="1">
      <c r="B101" s="111"/>
      <c r="D101" s="112" t="s">
        <v>440</v>
      </c>
      <c r="E101" s="113"/>
      <c r="F101" s="113"/>
      <c r="G101" s="113"/>
      <c r="H101" s="113"/>
      <c r="I101" s="113"/>
      <c r="J101" s="114">
        <f>J136</f>
        <v>37.31</v>
      </c>
      <c r="L101" s="111"/>
    </row>
    <row r="102" spans="2:47" s="9" customFormat="1" ht="19.899999999999999" customHeight="1">
      <c r="B102" s="111"/>
      <c r="D102" s="112" t="s">
        <v>186</v>
      </c>
      <c r="E102" s="113"/>
      <c r="F102" s="113"/>
      <c r="G102" s="113"/>
      <c r="H102" s="113"/>
      <c r="I102" s="113"/>
      <c r="J102" s="114">
        <f>J139</f>
        <v>670.95</v>
      </c>
      <c r="L102" s="111"/>
    </row>
    <row r="103" spans="2:47" s="9" customFormat="1" ht="19.899999999999999" customHeight="1">
      <c r="B103" s="111"/>
      <c r="D103" s="112" t="s">
        <v>187</v>
      </c>
      <c r="E103" s="113"/>
      <c r="F103" s="113"/>
      <c r="G103" s="113"/>
      <c r="H103" s="113"/>
      <c r="I103" s="113"/>
      <c r="J103" s="114">
        <f>J143</f>
        <v>37.24</v>
      </c>
      <c r="L103" s="111"/>
    </row>
    <row r="104" spans="2:47" s="1" customFormat="1" ht="21.75" customHeight="1">
      <c r="B104" s="25"/>
      <c r="L104" s="25"/>
    </row>
    <row r="105" spans="2:47" s="1" customFormat="1" ht="6.95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5"/>
    </row>
    <row r="109" spans="2:47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5"/>
    </row>
    <row r="110" spans="2:47" s="1" customFormat="1" ht="24.95" customHeight="1">
      <c r="B110" s="25"/>
      <c r="C110" s="17" t="s">
        <v>195</v>
      </c>
      <c r="L110" s="25"/>
    </row>
    <row r="111" spans="2:47" s="1" customFormat="1" ht="6.95" customHeight="1">
      <c r="B111" s="25"/>
      <c r="L111" s="25"/>
    </row>
    <row r="112" spans="2:47" s="1" customFormat="1" ht="12" customHeight="1">
      <c r="B112" s="25"/>
      <c r="C112" s="22" t="s">
        <v>13</v>
      </c>
      <c r="L112" s="25"/>
    </row>
    <row r="113" spans="2:65" s="1" customFormat="1" ht="26.25" customHeight="1">
      <c r="B113" s="25"/>
      <c r="E113" s="207" t="str">
        <f>E7</f>
        <v>PRVKY DROBNEJ ARCHITEKTÚRY A OSTATNEJ VÝBAVY PRE DOPRAVNÚ A CYKLO INFRAŠTRUKTÚRU PRVKY VÝBAVY</v>
      </c>
      <c r="F113" s="208"/>
      <c r="G113" s="208"/>
      <c r="H113" s="208"/>
      <c r="L113" s="25"/>
    </row>
    <row r="114" spans="2:65" ht="12" customHeight="1">
      <c r="B114" s="16"/>
      <c r="C114" s="22" t="s">
        <v>174</v>
      </c>
      <c r="L114" s="16"/>
    </row>
    <row r="115" spans="2:65" s="1" customFormat="1" ht="16.5" customHeight="1">
      <c r="B115" s="25"/>
      <c r="E115" s="207" t="s">
        <v>175</v>
      </c>
      <c r="F115" s="209"/>
      <c r="G115" s="209"/>
      <c r="H115" s="209"/>
      <c r="L115" s="25"/>
    </row>
    <row r="116" spans="2:65" s="1" customFormat="1" ht="12" customHeight="1">
      <c r="B116" s="25"/>
      <c r="C116" s="22" t="s">
        <v>176</v>
      </c>
      <c r="L116" s="25"/>
    </row>
    <row r="117" spans="2:65" s="1" customFormat="1" ht="16.5" customHeight="1">
      <c r="B117" s="25"/>
      <c r="E117" s="169" t="str">
        <f>E11</f>
        <v>12.04 - SAMOSTATNE STOJACA LAVIČKA - TYP A</v>
      </c>
      <c r="F117" s="209"/>
      <c r="G117" s="209"/>
      <c r="H117" s="209"/>
      <c r="L117" s="25"/>
    </row>
    <row r="118" spans="2:65" s="1" customFormat="1" ht="6.95" customHeight="1">
      <c r="B118" s="25"/>
      <c r="L118" s="25"/>
    </row>
    <row r="119" spans="2:65" s="1" customFormat="1" ht="12" customHeight="1">
      <c r="B119" s="25"/>
      <c r="C119" s="22" t="s">
        <v>16</v>
      </c>
      <c r="F119" s="20" t="str">
        <f>F14</f>
        <v xml:space="preserve"> </v>
      </c>
      <c r="I119" s="22" t="s">
        <v>18</v>
      </c>
      <c r="J119" s="48" t="str">
        <f>IF(J14="","",J14)</f>
        <v>9. 11. 2024</v>
      </c>
      <c r="L119" s="25"/>
    </row>
    <row r="120" spans="2:65" s="1" customFormat="1" ht="6.95" customHeight="1">
      <c r="B120" s="25"/>
      <c r="L120" s="25"/>
    </row>
    <row r="121" spans="2:65" s="1" customFormat="1" ht="54.4" customHeight="1">
      <c r="B121" s="25"/>
      <c r="C121" s="22" t="s">
        <v>20</v>
      </c>
      <c r="F121" s="20" t="str">
        <f>E17</f>
        <v>SÚC PSK, Jesenná 14, 080 05 Prešov</v>
      </c>
      <c r="I121" s="22" t="s">
        <v>25</v>
      </c>
      <c r="J121" s="23" t="str">
        <f>E23</f>
        <v>ŠTOFIRA ARCHITEKTI, s.r.o., Strojárska 2206, Snina</v>
      </c>
      <c r="L121" s="25"/>
    </row>
    <row r="122" spans="2:65" s="1" customFormat="1" ht="15.2" customHeight="1">
      <c r="B122" s="25"/>
      <c r="C122" s="22" t="s">
        <v>24</v>
      </c>
      <c r="F122" s="20" t="str">
        <f>IF(E20="","",E20)</f>
        <v xml:space="preserve"> </v>
      </c>
      <c r="I122" s="22" t="s">
        <v>28</v>
      </c>
      <c r="J122" s="23" t="str">
        <f>E26</f>
        <v>Martin Kofira - KM</v>
      </c>
      <c r="L122" s="25"/>
    </row>
    <row r="123" spans="2:65" s="1" customFormat="1" ht="10.35" customHeight="1">
      <c r="B123" s="25"/>
      <c r="L123" s="25"/>
    </row>
    <row r="124" spans="2:65" s="10" customFormat="1" ht="29.25" customHeight="1">
      <c r="B124" s="115"/>
      <c r="C124" s="116" t="s">
        <v>196</v>
      </c>
      <c r="D124" s="117" t="s">
        <v>56</v>
      </c>
      <c r="E124" s="117" t="s">
        <v>52</v>
      </c>
      <c r="F124" s="117" t="s">
        <v>53</v>
      </c>
      <c r="G124" s="117" t="s">
        <v>197</v>
      </c>
      <c r="H124" s="117" t="s">
        <v>198</v>
      </c>
      <c r="I124" s="117" t="s">
        <v>199</v>
      </c>
      <c r="J124" s="118" t="s">
        <v>180</v>
      </c>
      <c r="K124" s="119" t="s">
        <v>200</v>
      </c>
      <c r="L124" s="115"/>
      <c r="M124" s="55" t="s">
        <v>1</v>
      </c>
      <c r="N124" s="56" t="s">
        <v>35</v>
      </c>
      <c r="O124" s="56" t="s">
        <v>201</v>
      </c>
      <c r="P124" s="56" t="s">
        <v>202</v>
      </c>
      <c r="Q124" s="56" t="s">
        <v>203</v>
      </c>
      <c r="R124" s="56" t="s">
        <v>204</v>
      </c>
      <c r="S124" s="56" t="s">
        <v>205</v>
      </c>
      <c r="T124" s="57" t="s">
        <v>206</v>
      </c>
    </row>
    <row r="125" spans="2:65" s="1" customFormat="1" ht="22.9" customHeight="1">
      <c r="B125" s="25"/>
      <c r="C125" s="60" t="s">
        <v>181</v>
      </c>
      <c r="J125" s="120">
        <f>BK125</f>
        <v>796.32</v>
      </c>
      <c r="L125" s="25"/>
      <c r="M125" s="58"/>
      <c r="N125" s="49"/>
      <c r="O125" s="49"/>
      <c r="P125" s="121">
        <f>P126</f>
        <v>4.1585369999999999</v>
      </c>
      <c r="Q125" s="49"/>
      <c r="R125" s="121">
        <f>R126</f>
        <v>0.74490692000000003</v>
      </c>
      <c r="S125" s="49"/>
      <c r="T125" s="122">
        <f>T126</f>
        <v>0</v>
      </c>
      <c r="AT125" s="13" t="s">
        <v>70</v>
      </c>
      <c r="AU125" s="13" t="s">
        <v>182</v>
      </c>
      <c r="BK125" s="123">
        <f>BK126</f>
        <v>796.32</v>
      </c>
    </row>
    <row r="126" spans="2:65" s="11" customFormat="1" ht="25.9" customHeight="1">
      <c r="B126" s="124"/>
      <c r="D126" s="125" t="s">
        <v>70</v>
      </c>
      <c r="E126" s="126" t="s">
        <v>207</v>
      </c>
      <c r="F126" s="126" t="s">
        <v>208</v>
      </c>
      <c r="J126" s="127">
        <f>BK126</f>
        <v>796.32</v>
      </c>
      <c r="L126" s="124"/>
      <c r="M126" s="128"/>
      <c r="P126" s="129">
        <f>P127+P136+P139+P143</f>
        <v>4.1585369999999999</v>
      </c>
      <c r="R126" s="129">
        <f>R127+R136+R139+R143</f>
        <v>0.74490692000000003</v>
      </c>
      <c r="T126" s="130">
        <f>T127+T136+T139+T143</f>
        <v>0</v>
      </c>
      <c r="AR126" s="125" t="s">
        <v>78</v>
      </c>
      <c r="AT126" s="131" t="s">
        <v>70</v>
      </c>
      <c r="AU126" s="131" t="s">
        <v>71</v>
      </c>
      <c r="AY126" s="125" t="s">
        <v>209</v>
      </c>
      <c r="BK126" s="132">
        <f>BK127+BK136+BK139+BK143</f>
        <v>796.32</v>
      </c>
    </row>
    <row r="127" spans="2:65" s="11" customFormat="1" ht="22.9" customHeight="1">
      <c r="B127" s="124"/>
      <c r="D127" s="125" t="s">
        <v>70</v>
      </c>
      <c r="E127" s="133" t="s">
        <v>78</v>
      </c>
      <c r="F127" s="133" t="s">
        <v>441</v>
      </c>
      <c r="J127" s="134">
        <f>BK127</f>
        <v>50.819999999999993</v>
      </c>
      <c r="L127" s="124"/>
      <c r="M127" s="128"/>
      <c r="P127" s="129">
        <f>SUM(P128:P135)</f>
        <v>1.6500269999999999</v>
      </c>
      <c r="R127" s="129">
        <f>SUM(R128:R135)</f>
        <v>0</v>
      </c>
      <c r="T127" s="130">
        <f>SUM(T128:T135)</f>
        <v>0</v>
      </c>
      <c r="AR127" s="125" t="s">
        <v>78</v>
      </c>
      <c r="AT127" s="131" t="s">
        <v>70</v>
      </c>
      <c r="AU127" s="131" t="s">
        <v>78</v>
      </c>
      <c r="AY127" s="125" t="s">
        <v>209</v>
      </c>
      <c r="BK127" s="132">
        <f>SUM(BK128:BK135)</f>
        <v>50.819999999999993</v>
      </c>
    </row>
    <row r="128" spans="2:65" s="1" customFormat="1" ht="21.75" customHeight="1">
      <c r="B128" s="135"/>
      <c r="C128" s="136" t="s">
        <v>78</v>
      </c>
      <c r="D128" s="136" t="s">
        <v>212</v>
      </c>
      <c r="E128" s="137" t="s">
        <v>442</v>
      </c>
      <c r="F128" s="138" t="s">
        <v>443</v>
      </c>
      <c r="G128" s="139" t="s">
        <v>227</v>
      </c>
      <c r="H128" s="140">
        <v>0.32400000000000001</v>
      </c>
      <c r="I128" s="141">
        <v>76.959999999999994</v>
      </c>
      <c r="J128" s="141">
        <f t="shared" ref="J128:J135" si="0">ROUND(I128*H128,2)</f>
        <v>24.94</v>
      </c>
      <c r="K128" s="142"/>
      <c r="L128" s="25"/>
      <c r="M128" s="143" t="s">
        <v>1</v>
      </c>
      <c r="N128" s="144" t="s">
        <v>37</v>
      </c>
      <c r="O128" s="145">
        <v>3.85</v>
      </c>
      <c r="P128" s="145">
        <f t="shared" ref="P128:P135" si="1">O128*H128</f>
        <v>1.2474000000000001</v>
      </c>
      <c r="Q128" s="145">
        <v>0</v>
      </c>
      <c r="R128" s="145">
        <f t="shared" ref="R128:R135" si="2">Q128*H128</f>
        <v>0</v>
      </c>
      <c r="S128" s="145">
        <v>0</v>
      </c>
      <c r="T128" s="146">
        <f t="shared" ref="T128:T135" si="3">S128*H128</f>
        <v>0</v>
      </c>
      <c r="AR128" s="147" t="s">
        <v>216</v>
      </c>
      <c r="AT128" s="147" t="s">
        <v>212</v>
      </c>
      <c r="AU128" s="147" t="s">
        <v>84</v>
      </c>
      <c r="AY128" s="13" t="s">
        <v>209</v>
      </c>
      <c r="BE128" s="148">
        <f t="shared" ref="BE128:BE135" si="4">IF(N128="základná",J128,0)</f>
        <v>0</v>
      </c>
      <c r="BF128" s="148">
        <f t="shared" ref="BF128:BF135" si="5">IF(N128="znížená",J128,0)</f>
        <v>24.94</v>
      </c>
      <c r="BG128" s="148">
        <f t="shared" ref="BG128:BG135" si="6">IF(N128="zákl. prenesená",J128,0)</f>
        <v>0</v>
      </c>
      <c r="BH128" s="148">
        <f t="shared" ref="BH128:BH135" si="7">IF(N128="zníž. prenesená",J128,0)</f>
        <v>0</v>
      </c>
      <c r="BI128" s="148">
        <f t="shared" ref="BI128:BI135" si="8">IF(N128="nulová",J128,0)</f>
        <v>0</v>
      </c>
      <c r="BJ128" s="13" t="s">
        <v>84</v>
      </c>
      <c r="BK128" s="148">
        <f t="shared" ref="BK128:BK135" si="9">ROUND(I128*H128,2)</f>
        <v>24.94</v>
      </c>
      <c r="BL128" s="13" t="s">
        <v>216</v>
      </c>
      <c r="BM128" s="147" t="s">
        <v>444</v>
      </c>
    </row>
    <row r="129" spans="2:65" s="1" customFormat="1" ht="24.2" customHeight="1">
      <c r="B129" s="135"/>
      <c r="C129" s="136" t="s">
        <v>84</v>
      </c>
      <c r="D129" s="136" t="s">
        <v>212</v>
      </c>
      <c r="E129" s="137" t="s">
        <v>445</v>
      </c>
      <c r="F129" s="138" t="s">
        <v>446</v>
      </c>
      <c r="G129" s="139" t="s">
        <v>227</v>
      </c>
      <c r="H129" s="140">
        <v>9.7000000000000003E-2</v>
      </c>
      <c r="I129" s="141">
        <v>15.4</v>
      </c>
      <c r="J129" s="141">
        <f t="shared" si="0"/>
        <v>1.49</v>
      </c>
      <c r="K129" s="142"/>
      <c r="L129" s="25"/>
      <c r="M129" s="143" t="s">
        <v>1</v>
      </c>
      <c r="N129" s="144" t="s">
        <v>37</v>
      </c>
      <c r="O129" s="145">
        <v>0.77100000000000002</v>
      </c>
      <c r="P129" s="145">
        <f t="shared" si="1"/>
        <v>7.4787000000000006E-2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AR129" s="147" t="s">
        <v>216</v>
      </c>
      <c r="AT129" s="147" t="s">
        <v>212</v>
      </c>
      <c r="AU129" s="147" t="s">
        <v>84</v>
      </c>
      <c r="AY129" s="13" t="s">
        <v>209</v>
      </c>
      <c r="BE129" s="148">
        <f t="shared" si="4"/>
        <v>0</v>
      </c>
      <c r="BF129" s="148">
        <f t="shared" si="5"/>
        <v>1.49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3" t="s">
        <v>84</v>
      </c>
      <c r="BK129" s="148">
        <f t="shared" si="9"/>
        <v>1.49</v>
      </c>
      <c r="BL129" s="13" t="s">
        <v>216</v>
      </c>
      <c r="BM129" s="147" t="s">
        <v>447</v>
      </c>
    </row>
    <row r="130" spans="2:65" s="1" customFormat="1" ht="33" customHeight="1">
      <c r="B130" s="135"/>
      <c r="C130" s="136" t="s">
        <v>210</v>
      </c>
      <c r="D130" s="136" t="s">
        <v>212</v>
      </c>
      <c r="E130" s="137" t="s">
        <v>448</v>
      </c>
      <c r="F130" s="138" t="s">
        <v>449</v>
      </c>
      <c r="G130" s="139" t="s">
        <v>227</v>
      </c>
      <c r="H130" s="140">
        <v>0.29499999999999998</v>
      </c>
      <c r="I130" s="141">
        <v>5.04</v>
      </c>
      <c r="J130" s="141">
        <f t="shared" si="0"/>
        <v>1.49</v>
      </c>
      <c r="K130" s="142"/>
      <c r="L130" s="25"/>
      <c r="M130" s="143" t="s">
        <v>1</v>
      </c>
      <c r="N130" s="144" t="s">
        <v>37</v>
      </c>
      <c r="O130" s="145">
        <v>7.0999999999999994E-2</v>
      </c>
      <c r="P130" s="145">
        <f t="shared" si="1"/>
        <v>2.0944999999999998E-2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216</v>
      </c>
      <c r="AT130" s="147" t="s">
        <v>212</v>
      </c>
      <c r="AU130" s="147" t="s">
        <v>84</v>
      </c>
      <c r="AY130" s="13" t="s">
        <v>209</v>
      </c>
      <c r="BE130" s="148">
        <f t="shared" si="4"/>
        <v>0</v>
      </c>
      <c r="BF130" s="148">
        <f t="shared" si="5"/>
        <v>1.49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3" t="s">
        <v>84</v>
      </c>
      <c r="BK130" s="148">
        <f t="shared" si="9"/>
        <v>1.49</v>
      </c>
      <c r="BL130" s="13" t="s">
        <v>216</v>
      </c>
      <c r="BM130" s="147" t="s">
        <v>450</v>
      </c>
    </row>
    <row r="131" spans="2:65" s="1" customFormat="1" ht="37.9" customHeight="1">
      <c r="B131" s="135"/>
      <c r="C131" s="136" t="s">
        <v>216</v>
      </c>
      <c r="D131" s="136" t="s">
        <v>212</v>
      </c>
      <c r="E131" s="137" t="s">
        <v>451</v>
      </c>
      <c r="F131" s="138" t="s">
        <v>452</v>
      </c>
      <c r="G131" s="139" t="s">
        <v>227</v>
      </c>
      <c r="H131" s="140">
        <v>7.9649999999999999</v>
      </c>
      <c r="I131" s="141">
        <v>0.51</v>
      </c>
      <c r="J131" s="141">
        <f t="shared" si="0"/>
        <v>4.0599999999999996</v>
      </c>
      <c r="K131" s="142"/>
      <c r="L131" s="25"/>
      <c r="M131" s="143" t="s">
        <v>1</v>
      </c>
      <c r="N131" s="144" t="s">
        <v>37</v>
      </c>
      <c r="O131" s="145">
        <v>7.0000000000000001E-3</v>
      </c>
      <c r="P131" s="145">
        <f t="shared" si="1"/>
        <v>5.5754999999999999E-2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R131" s="147" t="s">
        <v>216</v>
      </c>
      <c r="AT131" s="147" t="s">
        <v>212</v>
      </c>
      <c r="AU131" s="147" t="s">
        <v>84</v>
      </c>
      <c r="AY131" s="13" t="s">
        <v>209</v>
      </c>
      <c r="BE131" s="148">
        <f t="shared" si="4"/>
        <v>0</v>
      </c>
      <c r="BF131" s="148">
        <f t="shared" si="5"/>
        <v>4.0599999999999996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3" t="s">
        <v>84</v>
      </c>
      <c r="BK131" s="148">
        <f t="shared" si="9"/>
        <v>4.0599999999999996</v>
      </c>
      <c r="BL131" s="13" t="s">
        <v>216</v>
      </c>
      <c r="BM131" s="147" t="s">
        <v>453</v>
      </c>
    </row>
    <row r="132" spans="2:65" s="1" customFormat="1" ht="16.5" customHeight="1">
      <c r="B132" s="135"/>
      <c r="C132" s="136" t="s">
        <v>237</v>
      </c>
      <c r="D132" s="136" t="s">
        <v>212</v>
      </c>
      <c r="E132" s="137" t="s">
        <v>454</v>
      </c>
      <c r="F132" s="138" t="s">
        <v>455</v>
      </c>
      <c r="G132" s="139" t="s">
        <v>227</v>
      </c>
      <c r="H132" s="140">
        <v>0.29499999999999998</v>
      </c>
      <c r="I132" s="141">
        <v>12.66</v>
      </c>
      <c r="J132" s="141">
        <f t="shared" si="0"/>
        <v>3.73</v>
      </c>
      <c r="K132" s="142"/>
      <c r="L132" s="25"/>
      <c r="M132" s="143" t="s">
        <v>1</v>
      </c>
      <c r="N132" s="144" t="s">
        <v>37</v>
      </c>
      <c r="O132" s="145">
        <v>0.83199999999999996</v>
      </c>
      <c r="P132" s="145">
        <f t="shared" si="1"/>
        <v>0.24543999999999996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AR132" s="147" t="s">
        <v>216</v>
      </c>
      <c r="AT132" s="147" t="s">
        <v>212</v>
      </c>
      <c r="AU132" s="147" t="s">
        <v>84</v>
      </c>
      <c r="AY132" s="13" t="s">
        <v>209</v>
      </c>
      <c r="BE132" s="148">
        <f t="shared" si="4"/>
        <v>0</v>
      </c>
      <c r="BF132" s="148">
        <f t="shared" si="5"/>
        <v>3.73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3" t="s">
        <v>84</v>
      </c>
      <c r="BK132" s="148">
        <f t="shared" si="9"/>
        <v>3.73</v>
      </c>
      <c r="BL132" s="13" t="s">
        <v>216</v>
      </c>
      <c r="BM132" s="147" t="s">
        <v>456</v>
      </c>
    </row>
    <row r="133" spans="2:65" s="1" customFormat="1" ht="16.5" customHeight="1">
      <c r="B133" s="135"/>
      <c r="C133" s="136" t="s">
        <v>223</v>
      </c>
      <c r="D133" s="136" t="s">
        <v>212</v>
      </c>
      <c r="E133" s="137" t="s">
        <v>457</v>
      </c>
      <c r="F133" s="138" t="s">
        <v>458</v>
      </c>
      <c r="G133" s="139" t="s">
        <v>227</v>
      </c>
      <c r="H133" s="140">
        <v>0.29499999999999998</v>
      </c>
      <c r="I133" s="141">
        <v>0.87</v>
      </c>
      <c r="J133" s="141">
        <f t="shared" si="0"/>
        <v>0.26</v>
      </c>
      <c r="K133" s="142"/>
      <c r="L133" s="25"/>
      <c r="M133" s="143" t="s">
        <v>1</v>
      </c>
      <c r="N133" s="144" t="s">
        <v>37</v>
      </c>
      <c r="O133" s="145">
        <v>8.9999999999999993E-3</v>
      </c>
      <c r="P133" s="145">
        <f t="shared" si="1"/>
        <v>2.6549999999999998E-3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AR133" s="147" t="s">
        <v>216</v>
      </c>
      <c r="AT133" s="147" t="s">
        <v>212</v>
      </c>
      <c r="AU133" s="147" t="s">
        <v>84</v>
      </c>
      <c r="AY133" s="13" t="s">
        <v>209</v>
      </c>
      <c r="BE133" s="148">
        <f t="shared" si="4"/>
        <v>0</v>
      </c>
      <c r="BF133" s="148">
        <f t="shared" si="5"/>
        <v>0.26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3" t="s">
        <v>84</v>
      </c>
      <c r="BK133" s="148">
        <f t="shared" si="9"/>
        <v>0.26</v>
      </c>
      <c r="BL133" s="13" t="s">
        <v>216</v>
      </c>
      <c r="BM133" s="147" t="s">
        <v>459</v>
      </c>
    </row>
    <row r="134" spans="2:65" s="1" customFormat="1" ht="24.2" customHeight="1">
      <c r="B134" s="135"/>
      <c r="C134" s="136" t="s">
        <v>250</v>
      </c>
      <c r="D134" s="136" t="s">
        <v>212</v>
      </c>
      <c r="E134" s="137" t="s">
        <v>460</v>
      </c>
      <c r="F134" s="138" t="s">
        <v>461</v>
      </c>
      <c r="G134" s="139" t="s">
        <v>240</v>
      </c>
      <c r="H134" s="140">
        <v>0.49299999999999999</v>
      </c>
      <c r="I134" s="141">
        <v>30</v>
      </c>
      <c r="J134" s="141">
        <f t="shared" si="0"/>
        <v>14.79</v>
      </c>
      <c r="K134" s="142"/>
      <c r="L134" s="25"/>
      <c r="M134" s="143" t="s">
        <v>1</v>
      </c>
      <c r="N134" s="144" t="s">
        <v>37</v>
      </c>
      <c r="O134" s="145">
        <v>0</v>
      </c>
      <c r="P134" s="145">
        <f t="shared" si="1"/>
        <v>0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AR134" s="147" t="s">
        <v>216</v>
      </c>
      <c r="AT134" s="147" t="s">
        <v>212</v>
      </c>
      <c r="AU134" s="147" t="s">
        <v>84</v>
      </c>
      <c r="AY134" s="13" t="s">
        <v>209</v>
      </c>
      <c r="BE134" s="148">
        <f t="shared" si="4"/>
        <v>0</v>
      </c>
      <c r="BF134" s="148">
        <f t="shared" si="5"/>
        <v>14.79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3" t="s">
        <v>84</v>
      </c>
      <c r="BK134" s="148">
        <f t="shared" si="9"/>
        <v>14.79</v>
      </c>
      <c r="BL134" s="13" t="s">
        <v>216</v>
      </c>
      <c r="BM134" s="147" t="s">
        <v>462</v>
      </c>
    </row>
    <row r="135" spans="2:65" s="1" customFormat="1" ht="24.2" customHeight="1">
      <c r="B135" s="135"/>
      <c r="C135" s="136" t="s">
        <v>221</v>
      </c>
      <c r="D135" s="136" t="s">
        <v>212</v>
      </c>
      <c r="E135" s="137" t="s">
        <v>463</v>
      </c>
      <c r="F135" s="138" t="s">
        <v>464</v>
      </c>
      <c r="G135" s="139" t="s">
        <v>227</v>
      </c>
      <c r="H135" s="140">
        <v>2.9000000000000001E-2</v>
      </c>
      <c r="I135" s="141">
        <v>2.0499999999999998</v>
      </c>
      <c r="J135" s="141">
        <f t="shared" si="0"/>
        <v>0.06</v>
      </c>
      <c r="K135" s="142"/>
      <c r="L135" s="25"/>
      <c r="M135" s="143" t="s">
        <v>1</v>
      </c>
      <c r="N135" s="144" t="s">
        <v>37</v>
      </c>
      <c r="O135" s="145">
        <v>0.105</v>
      </c>
      <c r="P135" s="145">
        <f t="shared" si="1"/>
        <v>3.045E-3</v>
      </c>
      <c r="Q135" s="145">
        <v>0</v>
      </c>
      <c r="R135" s="145">
        <f t="shared" si="2"/>
        <v>0</v>
      </c>
      <c r="S135" s="145">
        <v>0</v>
      </c>
      <c r="T135" s="146">
        <f t="shared" si="3"/>
        <v>0</v>
      </c>
      <c r="AR135" s="147" t="s">
        <v>216</v>
      </c>
      <c r="AT135" s="147" t="s">
        <v>212</v>
      </c>
      <c r="AU135" s="147" t="s">
        <v>84</v>
      </c>
      <c r="AY135" s="13" t="s">
        <v>209</v>
      </c>
      <c r="BE135" s="148">
        <f t="shared" si="4"/>
        <v>0</v>
      </c>
      <c r="BF135" s="148">
        <f t="shared" si="5"/>
        <v>0.06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3" t="s">
        <v>84</v>
      </c>
      <c r="BK135" s="148">
        <f t="shared" si="9"/>
        <v>0.06</v>
      </c>
      <c r="BL135" s="13" t="s">
        <v>216</v>
      </c>
      <c r="BM135" s="147" t="s">
        <v>465</v>
      </c>
    </row>
    <row r="136" spans="2:65" s="11" customFormat="1" ht="22.9" customHeight="1">
      <c r="B136" s="124"/>
      <c r="D136" s="125" t="s">
        <v>70</v>
      </c>
      <c r="E136" s="133" t="s">
        <v>84</v>
      </c>
      <c r="F136" s="133" t="s">
        <v>466</v>
      </c>
      <c r="J136" s="134">
        <f>BK136</f>
        <v>37.31</v>
      </c>
      <c r="L136" s="124"/>
      <c r="M136" s="128"/>
      <c r="P136" s="129">
        <f>SUM(P137:P138)</f>
        <v>0.20681999999999998</v>
      </c>
      <c r="R136" s="129">
        <f>SUM(R137:R138)</f>
        <v>0.70641503999999999</v>
      </c>
      <c r="T136" s="130">
        <f>SUM(T137:T138)</f>
        <v>0</v>
      </c>
      <c r="AR136" s="125" t="s">
        <v>78</v>
      </c>
      <c r="AT136" s="131" t="s">
        <v>70</v>
      </c>
      <c r="AU136" s="131" t="s">
        <v>78</v>
      </c>
      <c r="AY136" s="125" t="s">
        <v>209</v>
      </c>
      <c r="BK136" s="132">
        <f>SUM(BK137:BK138)</f>
        <v>37.31</v>
      </c>
    </row>
    <row r="137" spans="2:65" s="1" customFormat="1" ht="24.2" customHeight="1">
      <c r="B137" s="135"/>
      <c r="C137" s="136" t="s">
        <v>229</v>
      </c>
      <c r="D137" s="136" t="s">
        <v>212</v>
      </c>
      <c r="E137" s="137" t="s">
        <v>467</v>
      </c>
      <c r="F137" s="138" t="s">
        <v>468</v>
      </c>
      <c r="G137" s="139" t="s">
        <v>227</v>
      </c>
      <c r="H137" s="140">
        <v>3.5999999999999997E-2</v>
      </c>
      <c r="I137" s="141">
        <v>59.1</v>
      </c>
      <c r="J137" s="141">
        <f>ROUND(I137*H137,2)</f>
        <v>2.13</v>
      </c>
      <c r="K137" s="142"/>
      <c r="L137" s="25"/>
      <c r="M137" s="143" t="s">
        <v>1</v>
      </c>
      <c r="N137" s="144" t="s">
        <v>37</v>
      </c>
      <c r="O137" s="145">
        <v>1.097</v>
      </c>
      <c r="P137" s="145">
        <f>O137*H137</f>
        <v>3.9491999999999999E-2</v>
      </c>
      <c r="Q137" s="145">
        <v>2.0699999999999998</v>
      </c>
      <c r="R137" s="145">
        <f>Q137*H137</f>
        <v>7.4519999999999989E-2</v>
      </c>
      <c r="S137" s="145">
        <v>0</v>
      </c>
      <c r="T137" s="146">
        <f>S137*H137</f>
        <v>0</v>
      </c>
      <c r="AR137" s="147" t="s">
        <v>216</v>
      </c>
      <c r="AT137" s="147" t="s">
        <v>212</v>
      </c>
      <c r="AU137" s="147" t="s">
        <v>84</v>
      </c>
      <c r="AY137" s="13" t="s">
        <v>209</v>
      </c>
      <c r="BE137" s="148">
        <f>IF(N137="základná",J137,0)</f>
        <v>0</v>
      </c>
      <c r="BF137" s="148">
        <f>IF(N137="znížená",J137,0)</f>
        <v>2.13</v>
      </c>
      <c r="BG137" s="148">
        <f>IF(N137="zákl. prenesená",J137,0)</f>
        <v>0</v>
      </c>
      <c r="BH137" s="148">
        <f>IF(N137="zníž. prenesená",J137,0)</f>
        <v>0</v>
      </c>
      <c r="BI137" s="148">
        <f>IF(N137="nulová",J137,0)</f>
        <v>0</v>
      </c>
      <c r="BJ137" s="13" t="s">
        <v>84</v>
      </c>
      <c r="BK137" s="148">
        <f>ROUND(I137*H137,2)</f>
        <v>2.13</v>
      </c>
      <c r="BL137" s="13" t="s">
        <v>216</v>
      </c>
      <c r="BM137" s="147" t="s">
        <v>469</v>
      </c>
    </row>
    <row r="138" spans="2:65" s="1" customFormat="1" ht="16.5" customHeight="1">
      <c r="B138" s="135"/>
      <c r="C138" s="136" t="s">
        <v>262</v>
      </c>
      <c r="D138" s="136" t="s">
        <v>212</v>
      </c>
      <c r="E138" s="137" t="s">
        <v>470</v>
      </c>
      <c r="F138" s="138" t="s">
        <v>471</v>
      </c>
      <c r="G138" s="139" t="s">
        <v>227</v>
      </c>
      <c r="H138" s="140">
        <v>0.28799999999999998</v>
      </c>
      <c r="I138" s="141">
        <v>122.14</v>
      </c>
      <c r="J138" s="141">
        <f>ROUND(I138*H138,2)</f>
        <v>35.18</v>
      </c>
      <c r="K138" s="142"/>
      <c r="L138" s="25"/>
      <c r="M138" s="143" t="s">
        <v>1</v>
      </c>
      <c r="N138" s="144" t="s">
        <v>37</v>
      </c>
      <c r="O138" s="145">
        <v>0.58099999999999996</v>
      </c>
      <c r="P138" s="145">
        <f>O138*H138</f>
        <v>0.16732799999999998</v>
      </c>
      <c r="Q138" s="145">
        <v>2.19408</v>
      </c>
      <c r="R138" s="145">
        <f>Q138*H138</f>
        <v>0.63189503999999996</v>
      </c>
      <c r="S138" s="145">
        <v>0</v>
      </c>
      <c r="T138" s="146">
        <f>S138*H138</f>
        <v>0</v>
      </c>
      <c r="AR138" s="147" t="s">
        <v>216</v>
      </c>
      <c r="AT138" s="147" t="s">
        <v>212</v>
      </c>
      <c r="AU138" s="147" t="s">
        <v>84</v>
      </c>
      <c r="AY138" s="13" t="s">
        <v>209</v>
      </c>
      <c r="BE138" s="148">
        <f>IF(N138="základná",J138,0)</f>
        <v>0</v>
      </c>
      <c r="BF138" s="148">
        <f>IF(N138="znížená",J138,0)</f>
        <v>35.18</v>
      </c>
      <c r="BG138" s="148">
        <f>IF(N138="zákl. prenesená",J138,0)</f>
        <v>0</v>
      </c>
      <c r="BH138" s="148">
        <f>IF(N138="zníž. prenesená",J138,0)</f>
        <v>0</v>
      </c>
      <c r="BI138" s="148">
        <f>IF(N138="nulová",J138,0)</f>
        <v>0</v>
      </c>
      <c r="BJ138" s="13" t="s">
        <v>84</v>
      </c>
      <c r="BK138" s="148">
        <f>ROUND(I138*H138,2)</f>
        <v>35.18</v>
      </c>
      <c r="BL138" s="13" t="s">
        <v>216</v>
      </c>
      <c r="BM138" s="147" t="s">
        <v>472</v>
      </c>
    </row>
    <row r="139" spans="2:65" s="11" customFormat="1" ht="22.9" customHeight="1">
      <c r="B139" s="124"/>
      <c r="D139" s="125" t="s">
        <v>70</v>
      </c>
      <c r="E139" s="133" t="s">
        <v>229</v>
      </c>
      <c r="F139" s="133" t="s">
        <v>230</v>
      </c>
      <c r="J139" s="134">
        <f>BK139</f>
        <v>670.95</v>
      </c>
      <c r="L139" s="124"/>
      <c r="M139" s="128"/>
      <c r="P139" s="129">
        <f>SUM(P140:P142)</f>
        <v>0.84</v>
      </c>
      <c r="R139" s="129">
        <f>SUM(R140:R142)</f>
        <v>3.8491879999999999E-2</v>
      </c>
      <c r="T139" s="130">
        <f>SUM(T140:T142)</f>
        <v>0</v>
      </c>
      <c r="AR139" s="125" t="s">
        <v>78</v>
      </c>
      <c r="AT139" s="131" t="s">
        <v>70</v>
      </c>
      <c r="AU139" s="131" t="s">
        <v>78</v>
      </c>
      <c r="AY139" s="125" t="s">
        <v>209</v>
      </c>
      <c r="BK139" s="132">
        <f>SUM(BK140:BK142)</f>
        <v>670.95</v>
      </c>
    </row>
    <row r="140" spans="2:65" s="1" customFormat="1" ht="24.2" customHeight="1">
      <c r="B140" s="135"/>
      <c r="C140" s="136" t="s">
        <v>266</v>
      </c>
      <c r="D140" s="136" t="s">
        <v>212</v>
      </c>
      <c r="E140" s="137" t="s">
        <v>473</v>
      </c>
      <c r="F140" s="138" t="s">
        <v>474</v>
      </c>
      <c r="G140" s="139" t="s">
        <v>215</v>
      </c>
      <c r="H140" s="140">
        <v>1</v>
      </c>
      <c r="I140" s="141">
        <v>35.33</v>
      </c>
      <c r="J140" s="141">
        <f>ROUND(I140*H140,2)</f>
        <v>35.33</v>
      </c>
      <c r="K140" s="142"/>
      <c r="L140" s="25"/>
      <c r="M140" s="143" t="s">
        <v>1</v>
      </c>
      <c r="N140" s="144" t="s">
        <v>37</v>
      </c>
      <c r="O140" s="145">
        <v>0.84</v>
      </c>
      <c r="P140" s="145">
        <f>O140*H140</f>
        <v>0.84</v>
      </c>
      <c r="Q140" s="145">
        <v>4.9187999999999999E-4</v>
      </c>
      <c r="R140" s="145">
        <f>Q140*H140</f>
        <v>4.9187999999999999E-4</v>
      </c>
      <c r="S140" s="145">
        <v>0</v>
      </c>
      <c r="T140" s="146">
        <f>S140*H140</f>
        <v>0</v>
      </c>
      <c r="AR140" s="147" t="s">
        <v>216</v>
      </c>
      <c r="AT140" s="147" t="s">
        <v>212</v>
      </c>
      <c r="AU140" s="147" t="s">
        <v>84</v>
      </c>
      <c r="AY140" s="13" t="s">
        <v>209</v>
      </c>
      <c r="BE140" s="148">
        <f>IF(N140="základná",J140,0)</f>
        <v>0</v>
      </c>
      <c r="BF140" s="148">
        <f>IF(N140="znížená",J140,0)</f>
        <v>35.33</v>
      </c>
      <c r="BG140" s="148">
        <f>IF(N140="zákl. prenesená",J140,0)</f>
        <v>0</v>
      </c>
      <c r="BH140" s="148">
        <f>IF(N140="zníž. prenesená",J140,0)</f>
        <v>0</v>
      </c>
      <c r="BI140" s="148">
        <f>IF(N140="nulová",J140,0)</f>
        <v>0</v>
      </c>
      <c r="BJ140" s="13" t="s">
        <v>84</v>
      </c>
      <c r="BK140" s="148">
        <f>ROUND(I140*H140,2)</f>
        <v>35.33</v>
      </c>
      <c r="BL140" s="13" t="s">
        <v>216</v>
      </c>
      <c r="BM140" s="147" t="s">
        <v>475</v>
      </c>
    </row>
    <row r="141" spans="2:65" s="1" customFormat="1" ht="16.5" customHeight="1">
      <c r="B141" s="135"/>
      <c r="C141" s="149" t="s">
        <v>75</v>
      </c>
      <c r="D141" s="149" t="s">
        <v>218</v>
      </c>
      <c r="E141" s="150" t="s">
        <v>476</v>
      </c>
      <c r="F141" s="151" t="s">
        <v>477</v>
      </c>
      <c r="G141" s="152" t="s">
        <v>215</v>
      </c>
      <c r="H141" s="153">
        <v>1</v>
      </c>
      <c r="I141" s="154">
        <v>635.62</v>
      </c>
      <c r="J141" s="154">
        <f>ROUND(I141*H141,2)</f>
        <v>635.62</v>
      </c>
      <c r="K141" s="155"/>
      <c r="L141" s="156"/>
      <c r="M141" s="157" t="s">
        <v>1</v>
      </c>
      <c r="N141" s="158" t="s">
        <v>37</v>
      </c>
      <c r="O141" s="145">
        <v>0</v>
      </c>
      <c r="P141" s="145">
        <f>O141*H141</f>
        <v>0</v>
      </c>
      <c r="Q141" s="145">
        <v>3.7999999999999999E-2</v>
      </c>
      <c r="R141" s="145">
        <f>Q141*H141</f>
        <v>3.7999999999999999E-2</v>
      </c>
      <c r="S141" s="145">
        <v>0</v>
      </c>
      <c r="T141" s="146">
        <f>S141*H141</f>
        <v>0</v>
      </c>
      <c r="AR141" s="147" t="s">
        <v>221</v>
      </c>
      <c r="AT141" s="147" t="s">
        <v>218</v>
      </c>
      <c r="AU141" s="147" t="s">
        <v>84</v>
      </c>
      <c r="AY141" s="13" t="s">
        <v>209</v>
      </c>
      <c r="BE141" s="148">
        <f>IF(N141="základná",J141,0)</f>
        <v>0</v>
      </c>
      <c r="BF141" s="148">
        <f>IF(N141="znížená",J141,0)</f>
        <v>635.62</v>
      </c>
      <c r="BG141" s="148">
        <f>IF(N141="zákl. prenesená",J141,0)</f>
        <v>0</v>
      </c>
      <c r="BH141" s="148">
        <f>IF(N141="zníž. prenesená",J141,0)</f>
        <v>0</v>
      </c>
      <c r="BI141" s="148">
        <f>IF(N141="nulová",J141,0)</f>
        <v>0</v>
      </c>
      <c r="BJ141" s="13" t="s">
        <v>84</v>
      </c>
      <c r="BK141" s="148">
        <f>ROUND(I141*H141,2)</f>
        <v>635.62</v>
      </c>
      <c r="BL141" s="13" t="s">
        <v>216</v>
      </c>
      <c r="BM141" s="147" t="s">
        <v>478</v>
      </c>
    </row>
    <row r="142" spans="2:65" s="1" customFormat="1" ht="87.75">
      <c r="B142" s="25"/>
      <c r="D142" s="159" t="s">
        <v>286</v>
      </c>
      <c r="F142" s="160" t="s">
        <v>479</v>
      </c>
      <c r="L142" s="25"/>
      <c r="M142" s="161"/>
      <c r="T142" s="52"/>
      <c r="AT142" s="13" t="s">
        <v>286</v>
      </c>
      <c r="AU142" s="13" t="s">
        <v>84</v>
      </c>
    </row>
    <row r="143" spans="2:65" s="11" customFormat="1" ht="22.9" customHeight="1">
      <c r="B143" s="124"/>
      <c r="D143" s="125" t="s">
        <v>70</v>
      </c>
      <c r="E143" s="133" t="s">
        <v>235</v>
      </c>
      <c r="F143" s="133" t="s">
        <v>236</v>
      </c>
      <c r="J143" s="134">
        <f>BK143</f>
        <v>37.24</v>
      </c>
      <c r="L143" s="124"/>
      <c r="M143" s="128"/>
      <c r="P143" s="129">
        <f>P144</f>
        <v>1.4616899999999999</v>
      </c>
      <c r="R143" s="129">
        <f>R144</f>
        <v>0</v>
      </c>
      <c r="T143" s="130">
        <f>T144</f>
        <v>0</v>
      </c>
      <c r="AR143" s="125" t="s">
        <v>78</v>
      </c>
      <c r="AT143" s="131" t="s">
        <v>70</v>
      </c>
      <c r="AU143" s="131" t="s">
        <v>78</v>
      </c>
      <c r="AY143" s="125" t="s">
        <v>209</v>
      </c>
      <c r="BK143" s="132">
        <f>BK144</f>
        <v>37.24</v>
      </c>
    </row>
    <row r="144" spans="2:65" s="1" customFormat="1" ht="33" customHeight="1">
      <c r="B144" s="135"/>
      <c r="C144" s="136" t="s">
        <v>273</v>
      </c>
      <c r="D144" s="136" t="s">
        <v>212</v>
      </c>
      <c r="E144" s="137" t="s">
        <v>480</v>
      </c>
      <c r="F144" s="138" t="s">
        <v>481</v>
      </c>
      <c r="G144" s="139" t="s">
        <v>240</v>
      </c>
      <c r="H144" s="140">
        <v>0.745</v>
      </c>
      <c r="I144" s="141">
        <v>49.99</v>
      </c>
      <c r="J144" s="141">
        <f>ROUND(I144*H144,2)</f>
        <v>37.24</v>
      </c>
      <c r="K144" s="142"/>
      <c r="L144" s="25"/>
      <c r="M144" s="162" t="s">
        <v>1</v>
      </c>
      <c r="N144" s="163" t="s">
        <v>37</v>
      </c>
      <c r="O144" s="164">
        <v>1.962</v>
      </c>
      <c r="P144" s="164">
        <f>O144*H144</f>
        <v>1.4616899999999999</v>
      </c>
      <c r="Q144" s="164">
        <v>0</v>
      </c>
      <c r="R144" s="164">
        <f>Q144*H144</f>
        <v>0</v>
      </c>
      <c r="S144" s="164">
        <v>0</v>
      </c>
      <c r="T144" s="165">
        <f>S144*H144</f>
        <v>0</v>
      </c>
      <c r="AR144" s="147" t="s">
        <v>216</v>
      </c>
      <c r="AT144" s="147" t="s">
        <v>212</v>
      </c>
      <c r="AU144" s="147" t="s">
        <v>84</v>
      </c>
      <c r="AY144" s="13" t="s">
        <v>209</v>
      </c>
      <c r="BE144" s="148">
        <f>IF(N144="základná",J144,0)</f>
        <v>0</v>
      </c>
      <c r="BF144" s="148">
        <f>IF(N144="znížená",J144,0)</f>
        <v>37.24</v>
      </c>
      <c r="BG144" s="148">
        <f>IF(N144="zákl. prenesená",J144,0)</f>
        <v>0</v>
      </c>
      <c r="BH144" s="148">
        <f>IF(N144="zníž. prenesená",J144,0)</f>
        <v>0</v>
      </c>
      <c r="BI144" s="148">
        <f>IF(N144="nulová",J144,0)</f>
        <v>0</v>
      </c>
      <c r="BJ144" s="13" t="s">
        <v>84</v>
      </c>
      <c r="BK144" s="148">
        <f>ROUND(I144*H144,2)</f>
        <v>37.24</v>
      </c>
      <c r="BL144" s="13" t="s">
        <v>216</v>
      </c>
      <c r="BM144" s="147" t="s">
        <v>482</v>
      </c>
    </row>
    <row r="145" spans="2:12" s="1" customFormat="1" ht="6.95" customHeight="1">
      <c r="B145" s="40"/>
      <c r="C145" s="41"/>
      <c r="D145" s="41"/>
      <c r="E145" s="41"/>
      <c r="F145" s="41"/>
      <c r="G145" s="41"/>
      <c r="H145" s="41"/>
      <c r="I145" s="41"/>
      <c r="J145" s="41"/>
      <c r="K145" s="41"/>
      <c r="L145" s="25"/>
    </row>
  </sheetData>
  <autoFilter ref="C124:K144" xr:uid="{00000000-0009-0000-0000-000004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BM14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97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173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PRVKY VÝBAVY</v>
      </c>
      <c r="F7" s="208"/>
      <c r="G7" s="208"/>
      <c r="H7" s="208"/>
      <c r="L7" s="16"/>
    </row>
    <row r="8" spans="2:46" ht="12" customHeight="1">
      <c r="B8" s="16"/>
      <c r="D8" s="22" t="s">
        <v>174</v>
      </c>
      <c r="L8" s="16"/>
    </row>
    <row r="9" spans="2:46" s="1" customFormat="1" ht="16.5" customHeight="1">
      <c r="B9" s="25"/>
      <c r="E9" s="207" t="s">
        <v>175</v>
      </c>
      <c r="F9" s="209"/>
      <c r="G9" s="209"/>
      <c r="H9" s="209"/>
      <c r="L9" s="25"/>
    </row>
    <row r="10" spans="2:46" s="1" customFormat="1" ht="12" customHeight="1">
      <c r="B10" s="25"/>
      <c r="D10" s="22" t="s">
        <v>176</v>
      </c>
      <c r="L10" s="25"/>
    </row>
    <row r="11" spans="2:46" s="1" customFormat="1" ht="16.5" customHeight="1">
      <c r="B11" s="25"/>
      <c r="E11" s="169" t="s">
        <v>483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89" t="str">
        <f>'Rekapitulácia stavby'!E14</f>
        <v xml:space="preserve"> </v>
      </c>
      <c r="F20" s="189"/>
      <c r="G20" s="189"/>
      <c r="H20" s="189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92" t="s">
        <v>1</v>
      </c>
      <c r="F29" s="192"/>
      <c r="G29" s="192"/>
      <c r="H29" s="192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ROUND(J125, 2)</f>
        <v>691.9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ROUND((SUM(BE125:BE144)),  2)</f>
        <v>0</v>
      </c>
      <c r="G35" s="93"/>
      <c r="H35" s="93"/>
      <c r="I35" s="94">
        <v>0.2</v>
      </c>
      <c r="J35" s="92">
        <f>ROUND(((SUM(BE125:BE144))*I35),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ROUND((SUM(BF125:BF144)),  2)</f>
        <v>691.9</v>
      </c>
      <c r="I36" s="95">
        <v>0.2</v>
      </c>
      <c r="J36" s="82">
        <f>ROUND(((SUM(BF125:BF144))*I36),  2)</f>
        <v>138.38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ROUND((SUM(BG125:BG144)),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ROUND((SUM(BH125:BH144)),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ROUND((SUM(BI125:BI144)),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830.28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178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PRVKY VÝBAVY</v>
      </c>
      <c r="F85" s="208"/>
      <c r="G85" s="208"/>
      <c r="H85" s="208"/>
      <c r="L85" s="25"/>
    </row>
    <row r="86" spans="2:12" ht="12" customHeight="1">
      <c r="B86" s="16"/>
      <c r="C86" s="22" t="s">
        <v>174</v>
      </c>
      <c r="L86" s="16"/>
    </row>
    <row r="87" spans="2:12" s="1" customFormat="1" ht="16.5" customHeight="1">
      <c r="B87" s="25"/>
      <c r="E87" s="207" t="s">
        <v>175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176</v>
      </c>
      <c r="L88" s="25"/>
    </row>
    <row r="89" spans="2:12" s="1" customFormat="1" ht="16.5" customHeight="1">
      <c r="B89" s="25"/>
      <c r="E89" s="169" t="str">
        <f>E11</f>
        <v>12.05 - SAMOSTATNE STOJACA LAVIČKA - TYP B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179</v>
      </c>
      <c r="D96" s="96"/>
      <c r="E96" s="96"/>
      <c r="F96" s="96"/>
      <c r="G96" s="96"/>
      <c r="H96" s="96"/>
      <c r="I96" s="96"/>
      <c r="J96" s="105" t="s">
        <v>180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181</v>
      </c>
      <c r="J98" s="62">
        <f>J125</f>
        <v>691.90000000000009</v>
      </c>
      <c r="L98" s="25"/>
      <c r="AU98" s="13" t="s">
        <v>182</v>
      </c>
    </row>
    <row r="99" spans="2:47" s="8" customFormat="1" ht="24.95" customHeight="1">
      <c r="B99" s="107"/>
      <c r="D99" s="108" t="s">
        <v>183</v>
      </c>
      <c r="E99" s="109"/>
      <c r="F99" s="109"/>
      <c r="G99" s="109"/>
      <c r="H99" s="109"/>
      <c r="I99" s="109"/>
      <c r="J99" s="110">
        <f>J126</f>
        <v>691.90000000000009</v>
      </c>
      <c r="L99" s="107"/>
    </row>
    <row r="100" spans="2:47" s="9" customFormat="1" ht="19.899999999999999" customHeight="1">
      <c r="B100" s="111"/>
      <c r="D100" s="112" t="s">
        <v>439</v>
      </c>
      <c r="E100" s="113"/>
      <c r="F100" s="113"/>
      <c r="G100" s="113"/>
      <c r="H100" s="113"/>
      <c r="I100" s="113"/>
      <c r="J100" s="114">
        <f>J127</f>
        <v>46.64</v>
      </c>
      <c r="L100" s="111"/>
    </row>
    <row r="101" spans="2:47" s="9" customFormat="1" ht="19.899999999999999" customHeight="1">
      <c r="B101" s="111"/>
      <c r="D101" s="112" t="s">
        <v>440</v>
      </c>
      <c r="E101" s="113"/>
      <c r="F101" s="113"/>
      <c r="G101" s="113"/>
      <c r="H101" s="113"/>
      <c r="I101" s="113"/>
      <c r="J101" s="114">
        <f>J136</f>
        <v>34.190000000000005</v>
      </c>
      <c r="L101" s="111"/>
    </row>
    <row r="102" spans="2:47" s="9" customFormat="1" ht="19.899999999999999" customHeight="1">
      <c r="B102" s="111"/>
      <c r="D102" s="112" t="s">
        <v>186</v>
      </c>
      <c r="E102" s="113"/>
      <c r="F102" s="113"/>
      <c r="G102" s="113"/>
      <c r="H102" s="113"/>
      <c r="I102" s="113"/>
      <c r="J102" s="114">
        <f>J139</f>
        <v>576.78000000000009</v>
      </c>
      <c r="L102" s="111"/>
    </row>
    <row r="103" spans="2:47" s="9" customFormat="1" ht="19.899999999999999" customHeight="1">
      <c r="B103" s="111"/>
      <c r="D103" s="112" t="s">
        <v>187</v>
      </c>
      <c r="E103" s="113"/>
      <c r="F103" s="113"/>
      <c r="G103" s="113"/>
      <c r="H103" s="113"/>
      <c r="I103" s="113"/>
      <c r="J103" s="114">
        <f>J143</f>
        <v>34.29</v>
      </c>
      <c r="L103" s="111"/>
    </row>
    <row r="104" spans="2:47" s="1" customFormat="1" ht="21.75" customHeight="1">
      <c r="B104" s="25"/>
      <c r="L104" s="25"/>
    </row>
    <row r="105" spans="2:47" s="1" customFormat="1" ht="6.95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5"/>
    </row>
    <row r="109" spans="2:47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5"/>
    </row>
    <row r="110" spans="2:47" s="1" customFormat="1" ht="24.95" customHeight="1">
      <c r="B110" s="25"/>
      <c r="C110" s="17" t="s">
        <v>195</v>
      </c>
      <c r="L110" s="25"/>
    </row>
    <row r="111" spans="2:47" s="1" customFormat="1" ht="6.95" customHeight="1">
      <c r="B111" s="25"/>
      <c r="L111" s="25"/>
    </row>
    <row r="112" spans="2:47" s="1" customFormat="1" ht="12" customHeight="1">
      <c r="B112" s="25"/>
      <c r="C112" s="22" t="s">
        <v>13</v>
      </c>
      <c r="L112" s="25"/>
    </row>
    <row r="113" spans="2:65" s="1" customFormat="1" ht="26.25" customHeight="1">
      <c r="B113" s="25"/>
      <c r="E113" s="207" t="str">
        <f>E7</f>
        <v>PRVKY DROBNEJ ARCHITEKTÚRY A OSTATNEJ VÝBAVY PRE DOPRAVNÚ A CYKLO INFRAŠTRUKTÚRU PRVKY VÝBAVY</v>
      </c>
      <c r="F113" s="208"/>
      <c r="G113" s="208"/>
      <c r="H113" s="208"/>
      <c r="L113" s="25"/>
    </row>
    <row r="114" spans="2:65" ht="12" customHeight="1">
      <c r="B114" s="16"/>
      <c r="C114" s="22" t="s">
        <v>174</v>
      </c>
      <c r="L114" s="16"/>
    </row>
    <row r="115" spans="2:65" s="1" customFormat="1" ht="16.5" customHeight="1">
      <c r="B115" s="25"/>
      <c r="E115" s="207" t="s">
        <v>175</v>
      </c>
      <c r="F115" s="209"/>
      <c r="G115" s="209"/>
      <c r="H115" s="209"/>
      <c r="L115" s="25"/>
    </row>
    <row r="116" spans="2:65" s="1" customFormat="1" ht="12" customHeight="1">
      <c r="B116" s="25"/>
      <c r="C116" s="22" t="s">
        <v>176</v>
      </c>
      <c r="L116" s="25"/>
    </row>
    <row r="117" spans="2:65" s="1" customFormat="1" ht="16.5" customHeight="1">
      <c r="B117" s="25"/>
      <c r="E117" s="169" t="str">
        <f>E11</f>
        <v>12.05 - SAMOSTATNE STOJACA LAVIČKA - TYP B</v>
      </c>
      <c r="F117" s="209"/>
      <c r="G117" s="209"/>
      <c r="H117" s="209"/>
      <c r="L117" s="25"/>
    </row>
    <row r="118" spans="2:65" s="1" customFormat="1" ht="6.95" customHeight="1">
      <c r="B118" s="25"/>
      <c r="L118" s="25"/>
    </row>
    <row r="119" spans="2:65" s="1" customFormat="1" ht="12" customHeight="1">
      <c r="B119" s="25"/>
      <c r="C119" s="22" t="s">
        <v>16</v>
      </c>
      <c r="F119" s="20" t="str">
        <f>F14</f>
        <v xml:space="preserve"> </v>
      </c>
      <c r="I119" s="22" t="s">
        <v>18</v>
      </c>
      <c r="J119" s="48" t="str">
        <f>IF(J14="","",J14)</f>
        <v>9. 11. 2024</v>
      </c>
      <c r="L119" s="25"/>
    </row>
    <row r="120" spans="2:65" s="1" customFormat="1" ht="6.95" customHeight="1">
      <c r="B120" s="25"/>
      <c r="L120" s="25"/>
    </row>
    <row r="121" spans="2:65" s="1" customFormat="1" ht="54.4" customHeight="1">
      <c r="B121" s="25"/>
      <c r="C121" s="22" t="s">
        <v>20</v>
      </c>
      <c r="F121" s="20" t="str">
        <f>E17</f>
        <v>SÚC PSK, Jesenná 14, 080 05 Prešov</v>
      </c>
      <c r="I121" s="22" t="s">
        <v>25</v>
      </c>
      <c r="J121" s="23" t="str">
        <f>E23</f>
        <v>ŠTOFIRA ARCHITEKTI, s.r.o., Strojárska 2206, Snina</v>
      </c>
      <c r="L121" s="25"/>
    </row>
    <row r="122" spans="2:65" s="1" customFormat="1" ht="15.2" customHeight="1">
      <c r="B122" s="25"/>
      <c r="C122" s="22" t="s">
        <v>24</v>
      </c>
      <c r="F122" s="20" t="str">
        <f>IF(E20="","",E20)</f>
        <v xml:space="preserve"> </v>
      </c>
      <c r="I122" s="22" t="s">
        <v>28</v>
      </c>
      <c r="J122" s="23" t="str">
        <f>E26</f>
        <v>Martin Kofira - KM</v>
      </c>
      <c r="L122" s="25"/>
    </row>
    <row r="123" spans="2:65" s="1" customFormat="1" ht="10.35" customHeight="1">
      <c r="B123" s="25"/>
      <c r="L123" s="25"/>
    </row>
    <row r="124" spans="2:65" s="10" customFormat="1" ht="29.25" customHeight="1">
      <c r="B124" s="115"/>
      <c r="C124" s="116" t="s">
        <v>196</v>
      </c>
      <c r="D124" s="117" t="s">
        <v>56</v>
      </c>
      <c r="E124" s="117" t="s">
        <v>52</v>
      </c>
      <c r="F124" s="117" t="s">
        <v>53</v>
      </c>
      <c r="G124" s="117" t="s">
        <v>197</v>
      </c>
      <c r="H124" s="117" t="s">
        <v>198</v>
      </c>
      <c r="I124" s="117" t="s">
        <v>199</v>
      </c>
      <c r="J124" s="118" t="s">
        <v>180</v>
      </c>
      <c r="K124" s="119" t="s">
        <v>200</v>
      </c>
      <c r="L124" s="115"/>
      <c r="M124" s="55" t="s">
        <v>1</v>
      </c>
      <c r="N124" s="56" t="s">
        <v>35</v>
      </c>
      <c r="O124" s="56" t="s">
        <v>201</v>
      </c>
      <c r="P124" s="56" t="s">
        <v>202</v>
      </c>
      <c r="Q124" s="56" t="s">
        <v>203</v>
      </c>
      <c r="R124" s="56" t="s">
        <v>204</v>
      </c>
      <c r="S124" s="56" t="s">
        <v>205</v>
      </c>
      <c r="T124" s="57" t="s">
        <v>206</v>
      </c>
    </row>
    <row r="125" spans="2:65" s="1" customFormat="1" ht="22.9" customHeight="1">
      <c r="B125" s="25"/>
      <c r="C125" s="60" t="s">
        <v>181</v>
      </c>
      <c r="J125" s="120">
        <f>BK125</f>
        <v>691.90000000000009</v>
      </c>
      <c r="L125" s="25"/>
      <c r="M125" s="58"/>
      <c r="N125" s="49"/>
      <c r="O125" s="49"/>
      <c r="P125" s="121">
        <f>P126</f>
        <v>3.888687</v>
      </c>
      <c r="Q125" s="49"/>
      <c r="R125" s="121">
        <f>R126</f>
        <v>0.68603900000000007</v>
      </c>
      <c r="S125" s="49"/>
      <c r="T125" s="122">
        <f>T126</f>
        <v>0</v>
      </c>
      <c r="AT125" s="13" t="s">
        <v>70</v>
      </c>
      <c r="AU125" s="13" t="s">
        <v>182</v>
      </c>
      <c r="BK125" s="123">
        <f>BK126</f>
        <v>691.90000000000009</v>
      </c>
    </row>
    <row r="126" spans="2:65" s="11" customFormat="1" ht="25.9" customHeight="1">
      <c r="B126" s="124"/>
      <c r="D126" s="125" t="s">
        <v>70</v>
      </c>
      <c r="E126" s="126" t="s">
        <v>207</v>
      </c>
      <c r="F126" s="126" t="s">
        <v>208</v>
      </c>
      <c r="J126" s="127">
        <f>BK126</f>
        <v>691.90000000000009</v>
      </c>
      <c r="L126" s="124"/>
      <c r="M126" s="128"/>
      <c r="P126" s="129">
        <f>P127+P136+P139+P143</f>
        <v>3.888687</v>
      </c>
      <c r="R126" s="129">
        <f>R127+R136+R139+R143</f>
        <v>0.68603900000000007</v>
      </c>
      <c r="T126" s="130">
        <f>T127+T136+T139+T143</f>
        <v>0</v>
      </c>
      <c r="AR126" s="125" t="s">
        <v>78</v>
      </c>
      <c r="AT126" s="131" t="s">
        <v>70</v>
      </c>
      <c r="AU126" s="131" t="s">
        <v>71</v>
      </c>
      <c r="AY126" s="125" t="s">
        <v>209</v>
      </c>
      <c r="BK126" s="132">
        <f>BK127+BK136+BK139+BK143</f>
        <v>691.90000000000009</v>
      </c>
    </row>
    <row r="127" spans="2:65" s="11" customFormat="1" ht="22.9" customHeight="1">
      <c r="B127" s="124"/>
      <c r="D127" s="125" t="s">
        <v>70</v>
      </c>
      <c r="E127" s="133" t="s">
        <v>78</v>
      </c>
      <c r="F127" s="133" t="s">
        <v>441</v>
      </c>
      <c r="J127" s="134">
        <f>BK127</f>
        <v>46.64</v>
      </c>
      <c r="L127" s="124"/>
      <c r="M127" s="128"/>
      <c r="P127" s="129">
        <f>SUM(P128:P135)</f>
        <v>1.5131700000000001</v>
      </c>
      <c r="R127" s="129">
        <f>SUM(R128:R135)</f>
        <v>0</v>
      </c>
      <c r="T127" s="130">
        <f>SUM(T128:T135)</f>
        <v>0</v>
      </c>
      <c r="AR127" s="125" t="s">
        <v>78</v>
      </c>
      <c r="AT127" s="131" t="s">
        <v>70</v>
      </c>
      <c r="AU127" s="131" t="s">
        <v>78</v>
      </c>
      <c r="AY127" s="125" t="s">
        <v>209</v>
      </c>
      <c r="BK127" s="132">
        <f>SUM(BK128:BK135)</f>
        <v>46.64</v>
      </c>
    </row>
    <row r="128" spans="2:65" s="1" customFormat="1" ht="21.75" customHeight="1">
      <c r="B128" s="135"/>
      <c r="C128" s="136" t="s">
        <v>78</v>
      </c>
      <c r="D128" s="136" t="s">
        <v>212</v>
      </c>
      <c r="E128" s="137" t="s">
        <v>442</v>
      </c>
      <c r="F128" s="138" t="s">
        <v>443</v>
      </c>
      <c r="G128" s="139" t="s">
        <v>227</v>
      </c>
      <c r="H128" s="140">
        <v>0.29699999999999999</v>
      </c>
      <c r="I128" s="141">
        <v>76.959999999999994</v>
      </c>
      <c r="J128" s="141">
        <f t="shared" ref="J128:J135" si="0">ROUND(I128*H128,2)</f>
        <v>22.86</v>
      </c>
      <c r="K128" s="142"/>
      <c r="L128" s="25"/>
      <c r="M128" s="143" t="s">
        <v>1</v>
      </c>
      <c r="N128" s="144" t="s">
        <v>37</v>
      </c>
      <c r="O128" s="145">
        <v>3.85</v>
      </c>
      <c r="P128" s="145">
        <f t="shared" ref="P128:P135" si="1">O128*H128</f>
        <v>1.1434500000000001</v>
      </c>
      <c r="Q128" s="145">
        <v>0</v>
      </c>
      <c r="R128" s="145">
        <f t="shared" ref="R128:R135" si="2">Q128*H128</f>
        <v>0</v>
      </c>
      <c r="S128" s="145">
        <v>0</v>
      </c>
      <c r="T128" s="146">
        <f t="shared" ref="T128:T135" si="3">S128*H128</f>
        <v>0</v>
      </c>
      <c r="AR128" s="147" t="s">
        <v>216</v>
      </c>
      <c r="AT128" s="147" t="s">
        <v>212</v>
      </c>
      <c r="AU128" s="147" t="s">
        <v>84</v>
      </c>
      <c r="AY128" s="13" t="s">
        <v>209</v>
      </c>
      <c r="BE128" s="148">
        <f t="shared" ref="BE128:BE135" si="4">IF(N128="základná",J128,0)</f>
        <v>0</v>
      </c>
      <c r="BF128" s="148">
        <f t="shared" ref="BF128:BF135" si="5">IF(N128="znížená",J128,0)</f>
        <v>22.86</v>
      </c>
      <c r="BG128" s="148">
        <f t="shared" ref="BG128:BG135" si="6">IF(N128="zákl. prenesená",J128,0)</f>
        <v>0</v>
      </c>
      <c r="BH128" s="148">
        <f t="shared" ref="BH128:BH135" si="7">IF(N128="zníž. prenesená",J128,0)</f>
        <v>0</v>
      </c>
      <c r="BI128" s="148">
        <f t="shared" ref="BI128:BI135" si="8">IF(N128="nulová",J128,0)</f>
        <v>0</v>
      </c>
      <c r="BJ128" s="13" t="s">
        <v>84</v>
      </c>
      <c r="BK128" s="148">
        <f t="shared" ref="BK128:BK135" si="9">ROUND(I128*H128,2)</f>
        <v>22.86</v>
      </c>
      <c r="BL128" s="13" t="s">
        <v>216</v>
      </c>
      <c r="BM128" s="147" t="s">
        <v>444</v>
      </c>
    </row>
    <row r="129" spans="2:65" s="1" customFormat="1" ht="24.2" customHeight="1">
      <c r="B129" s="135"/>
      <c r="C129" s="136" t="s">
        <v>84</v>
      </c>
      <c r="D129" s="136" t="s">
        <v>212</v>
      </c>
      <c r="E129" s="137" t="s">
        <v>445</v>
      </c>
      <c r="F129" s="138" t="s">
        <v>446</v>
      </c>
      <c r="G129" s="139" t="s">
        <v>227</v>
      </c>
      <c r="H129" s="140">
        <v>8.8999999999999996E-2</v>
      </c>
      <c r="I129" s="141">
        <v>15.4</v>
      </c>
      <c r="J129" s="141">
        <f t="shared" si="0"/>
        <v>1.37</v>
      </c>
      <c r="K129" s="142"/>
      <c r="L129" s="25"/>
      <c r="M129" s="143" t="s">
        <v>1</v>
      </c>
      <c r="N129" s="144" t="s">
        <v>37</v>
      </c>
      <c r="O129" s="145">
        <v>0.77100000000000002</v>
      </c>
      <c r="P129" s="145">
        <f t="shared" si="1"/>
        <v>6.8618999999999999E-2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AR129" s="147" t="s">
        <v>216</v>
      </c>
      <c r="AT129" s="147" t="s">
        <v>212</v>
      </c>
      <c r="AU129" s="147" t="s">
        <v>84</v>
      </c>
      <c r="AY129" s="13" t="s">
        <v>209</v>
      </c>
      <c r="BE129" s="148">
        <f t="shared" si="4"/>
        <v>0</v>
      </c>
      <c r="BF129" s="148">
        <f t="shared" si="5"/>
        <v>1.37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3" t="s">
        <v>84</v>
      </c>
      <c r="BK129" s="148">
        <f t="shared" si="9"/>
        <v>1.37</v>
      </c>
      <c r="BL129" s="13" t="s">
        <v>216</v>
      </c>
      <c r="BM129" s="147" t="s">
        <v>447</v>
      </c>
    </row>
    <row r="130" spans="2:65" s="1" customFormat="1" ht="33" customHeight="1">
      <c r="B130" s="135"/>
      <c r="C130" s="136" t="s">
        <v>210</v>
      </c>
      <c r="D130" s="136" t="s">
        <v>212</v>
      </c>
      <c r="E130" s="137" t="s">
        <v>448</v>
      </c>
      <c r="F130" s="138" t="s">
        <v>449</v>
      </c>
      <c r="G130" s="139" t="s">
        <v>227</v>
      </c>
      <c r="H130" s="140">
        <v>0.27100000000000002</v>
      </c>
      <c r="I130" s="141">
        <v>5.04</v>
      </c>
      <c r="J130" s="141">
        <f t="shared" si="0"/>
        <v>1.37</v>
      </c>
      <c r="K130" s="142"/>
      <c r="L130" s="25"/>
      <c r="M130" s="143" t="s">
        <v>1</v>
      </c>
      <c r="N130" s="144" t="s">
        <v>37</v>
      </c>
      <c r="O130" s="145">
        <v>7.0999999999999994E-2</v>
      </c>
      <c r="P130" s="145">
        <f t="shared" si="1"/>
        <v>1.9241000000000001E-2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216</v>
      </c>
      <c r="AT130" s="147" t="s">
        <v>212</v>
      </c>
      <c r="AU130" s="147" t="s">
        <v>84</v>
      </c>
      <c r="AY130" s="13" t="s">
        <v>209</v>
      </c>
      <c r="BE130" s="148">
        <f t="shared" si="4"/>
        <v>0</v>
      </c>
      <c r="BF130" s="148">
        <f t="shared" si="5"/>
        <v>1.37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3" t="s">
        <v>84</v>
      </c>
      <c r="BK130" s="148">
        <f t="shared" si="9"/>
        <v>1.37</v>
      </c>
      <c r="BL130" s="13" t="s">
        <v>216</v>
      </c>
      <c r="BM130" s="147" t="s">
        <v>450</v>
      </c>
    </row>
    <row r="131" spans="2:65" s="1" customFormat="1" ht="37.9" customHeight="1">
      <c r="B131" s="135"/>
      <c r="C131" s="136" t="s">
        <v>216</v>
      </c>
      <c r="D131" s="136" t="s">
        <v>212</v>
      </c>
      <c r="E131" s="137" t="s">
        <v>451</v>
      </c>
      <c r="F131" s="138" t="s">
        <v>452</v>
      </c>
      <c r="G131" s="139" t="s">
        <v>227</v>
      </c>
      <c r="H131" s="140">
        <v>7.3170000000000002</v>
      </c>
      <c r="I131" s="141">
        <v>0.51</v>
      </c>
      <c r="J131" s="141">
        <f t="shared" si="0"/>
        <v>3.73</v>
      </c>
      <c r="K131" s="142"/>
      <c r="L131" s="25"/>
      <c r="M131" s="143" t="s">
        <v>1</v>
      </c>
      <c r="N131" s="144" t="s">
        <v>37</v>
      </c>
      <c r="O131" s="145">
        <v>7.0000000000000001E-3</v>
      </c>
      <c r="P131" s="145">
        <f t="shared" si="1"/>
        <v>5.1219000000000001E-2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R131" s="147" t="s">
        <v>216</v>
      </c>
      <c r="AT131" s="147" t="s">
        <v>212</v>
      </c>
      <c r="AU131" s="147" t="s">
        <v>84</v>
      </c>
      <c r="AY131" s="13" t="s">
        <v>209</v>
      </c>
      <c r="BE131" s="148">
        <f t="shared" si="4"/>
        <v>0</v>
      </c>
      <c r="BF131" s="148">
        <f t="shared" si="5"/>
        <v>3.73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3" t="s">
        <v>84</v>
      </c>
      <c r="BK131" s="148">
        <f t="shared" si="9"/>
        <v>3.73</v>
      </c>
      <c r="BL131" s="13" t="s">
        <v>216</v>
      </c>
      <c r="BM131" s="147" t="s">
        <v>453</v>
      </c>
    </row>
    <row r="132" spans="2:65" s="1" customFormat="1" ht="16.5" customHeight="1">
      <c r="B132" s="135"/>
      <c r="C132" s="136" t="s">
        <v>237</v>
      </c>
      <c r="D132" s="136" t="s">
        <v>212</v>
      </c>
      <c r="E132" s="137" t="s">
        <v>454</v>
      </c>
      <c r="F132" s="138" t="s">
        <v>455</v>
      </c>
      <c r="G132" s="139" t="s">
        <v>227</v>
      </c>
      <c r="H132" s="140">
        <v>0.27100000000000002</v>
      </c>
      <c r="I132" s="141">
        <v>12.66</v>
      </c>
      <c r="J132" s="141">
        <f t="shared" si="0"/>
        <v>3.43</v>
      </c>
      <c r="K132" s="142"/>
      <c r="L132" s="25"/>
      <c r="M132" s="143" t="s">
        <v>1</v>
      </c>
      <c r="N132" s="144" t="s">
        <v>37</v>
      </c>
      <c r="O132" s="145">
        <v>0.83199999999999996</v>
      </c>
      <c r="P132" s="145">
        <f t="shared" si="1"/>
        <v>0.22547200000000001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AR132" s="147" t="s">
        <v>216</v>
      </c>
      <c r="AT132" s="147" t="s">
        <v>212</v>
      </c>
      <c r="AU132" s="147" t="s">
        <v>84</v>
      </c>
      <c r="AY132" s="13" t="s">
        <v>209</v>
      </c>
      <c r="BE132" s="148">
        <f t="shared" si="4"/>
        <v>0</v>
      </c>
      <c r="BF132" s="148">
        <f t="shared" si="5"/>
        <v>3.43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3" t="s">
        <v>84</v>
      </c>
      <c r="BK132" s="148">
        <f t="shared" si="9"/>
        <v>3.43</v>
      </c>
      <c r="BL132" s="13" t="s">
        <v>216</v>
      </c>
      <c r="BM132" s="147" t="s">
        <v>456</v>
      </c>
    </row>
    <row r="133" spans="2:65" s="1" customFormat="1" ht="16.5" customHeight="1">
      <c r="B133" s="135"/>
      <c r="C133" s="136" t="s">
        <v>223</v>
      </c>
      <c r="D133" s="136" t="s">
        <v>212</v>
      </c>
      <c r="E133" s="137" t="s">
        <v>457</v>
      </c>
      <c r="F133" s="138" t="s">
        <v>458</v>
      </c>
      <c r="G133" s="139" t="s">
        <v>227</v>
      </c>
      <c r="H133" s="140">
        <v>0.27100000000000002</v>
      </c>
      <c r="I133" s="141">
        <v>0.87</v>
      </c>
      <c r="J133" s="141">
        <f t="shared" si="0"/>
        <v>0.24</v>
      </c>
      <c r="K133" s="142"/>
      <c r="L133" s="25"/>
      <c r="M133" s="143" t="s">
        <v>1</v>
      </c>
      <c r="N133" s="144" t="s">
        <v>37</v>
      </c>
      <c r="O133" s="145">
        <v>8.9999999999999993E-3</v>
      </c>
      <c r="P133" s="145">
        <f t="shared" si="1"/>
        <v>2.4390000000000002E-3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AR133" s="147" t="s">
        <v>216</v>
      </c>
      <c r="AT133" s="147" t="s">
        <v>212</v>
      </c>
      <c r="AU133" s="147" t="s">
        <v>84</v>
      </c>
      <c r="AY133" s="13" t="s">
        <v>209</v>
      </c>
      <c r="BE133" s="148">
        <f t="shared" si="4"/>
        <v>0</v>
      </c>
      <c r="BF133" s="148">
        <f t="shared" si="5"/>
        <v>0.24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3" t="s">
        <v>84</v>
      </c>
      <c r="BK133" s="148">
        <f t="shared" si="9"/>
        <v>0.24</v>
      </c>
      <c r="BL133" s="13" t="s">
        <v>216</v>
      </c>
      <c r="BM133" s="147" t="s">
        <v>459</v>
      </c>
    </row>
    <row r="134" spans="2:65" s="1" customFormat="1" ht="24.2" customHeight="1">
      <c r="B134" s="135"/>
      <c r="C134" s="136" t="s">
        <v>250</v>
      </c>
      <c r="D134" s="136" t="s">
        <v>212</v>
      </c>
      <c r="E134" s="137" t="s">
        <v>460</v>
      </c>
      <c r="F134" s="138" t="s">
        <v>461</v>
      </c>
      <c r="G134" s="139" t="s">
        <v>240</v>
      </c>
      <c r="H134" s="140">
        <v>0.45300000000000001</v>
      </c>
      <c r="I134" s="141">
        <v>30</v>
      </c>
      <c r="J134" s="141">
        <f t="shared" si="0"/>
        <v>13.59</v>
      </c>
      <c r="K134" s="142"/>
      <c r="L134" s="25"/>
      <c r="M134" s="143" t="s">
        <v>1</v>
      </c>
      <c r="N134" s="144" t="s">
        <v>37</v>
      </c>
      <c r="O134" s="145">
        <v>0</v>
      </c>
      <c r="P134" s="145">
        <f t="shared" si="1"/>
        <v>0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AR134" s="147" t="s">
        <v>216</v>
      </c>
      <c r="AT134" s="147" t="s">
        <v>212</v>
      </c>
      <c r="AU134" s="147" t="s">
        <v>84</v>
      </c>
      <c r="AY134" s="13" t="s">
        <v>209</v>
      </c>
      <c r="BE134" s="148">
        <f t="shared" si="4"/>
        <v>0</v>
      </c>
      <c r="BF134" s="148">
        <f t="shared" si="5"/>
        <v>13.59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3" t="s">
        <v>84</v>
      </c>
      <c r="BK134" s="148">
        <f t="shared" si="9"/>
        <v>13.59</v>
      </c>
      <c r="BL134" s="13" t="s">
        <v>216</v>
      </c>
      <c r="BM134" s="147" t="s">
        <v>462</v>
      </c>
    </row>
    <row r="135" spans="2:65" s="1" customFormat="1" ht="24.2" customHeight="1">
      <c r="B135" s="135"/>
      <c r="C135" s="136" t="s">
        <v>221</v>
      </c>
      <c r="D135" s="136" t="s">
        <v>212</v>
      </c>
      <c r="E135" s="137" t="s">
        <v>463</v>
      </c>
      <c r="F135" s="138" t="s">
        <v>464</v>
      </c>
      <c r="G135" s="139" t="s">
        <v>227</v>
      </c>
      <c r="H135" s="140">
        <v>2.5999999999999999E-2</v>
      </c>
      <c r="I135" s="141">
        <v>2.0499999999999998</v>
      </c>
      <c r="J135" s="141">
        <f t="shared" si="0"/>
        <v>0.05</v>
      </c>
      <c r="K135" s="142"/>
      <c r="L135" s="25"/>
      <c r="M135" s="143" t="s">
        <v>1</v>
      </c>
      <c r="N135" s="144" t="s">
        <v>37</v>
      </c>
      <c r="O135" s="145">
        <v>0.105</v>
      </c>
      <c r="P135" s="145">
        <f t="shared" si="1"/>
        <v>2.7299999999999998E-3</v>
      </c>
      <c r="Q135" s="145">
        <v>0</v>
      </c>
      <c r="R135" s="145">
        <f t="shared" si="2"/>
        <v>0</v>
      </c>
      <c r="S135" s="145">
        <v>0</v>
      </c>
      <c r="T135" s="146">
        <f t="shared" si="3"/>
        <v>0</v>
      </c>
      <c r="AR135" s="147" t="s">
        <v>216</v>
      </c>
      <c r="AT135" s="147" t="s">
        <v>212</v>
      </c>
      <c r="AU135" s="147" t="s">
        <v>84</v>
      </c>
      <c r="AY135" s="13" t="s">
        <v>209</v>
      </c>
      <c r="BE135" s="148">
        <f t="shared" si="4"/>
        <v>0</v>
      </c>
      <c r="BF135" s="148">
        <f t="shared" si="5"/>
        <v>0.05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3" t="s">
        <v>84</v>
      </c>
      <c r="BK135" s="148">
        <f t="shared" si="9"/>
        <v>0.05</v>
      </c>
      <c r="BL135" s="13" t="s">
        <v>216</v>
      </c>
      <c r="BM135" s="147" t="s">
        <v>465</v>
      </c>
    </row>
    <row r="136" spans="2:65" s="11" customFormat="1" ht="22.9" customHeight="1">
      <c r="B136" s="124"/>
      <c r="D136" s="125" t="s">
        <v>70</v>
      </c>
      <c r="E136" s="133" t="s">
        <v>84</v>
      </c>
      <c r="F136" s="133" t="s">
        <v>466</v>
      </c>
      <c r="J136" s="134">
        <f>BK136</f>
        <v>34.190000000000005</v>
      </c>
      <c r="L136" s="124"/>
      <c r="M136" s="128"/>
      <c r="P136" s="129">
        <f>SUM(P137:P138)</f>
        <v>0.189585</v>
      </c>
      <c r="R136" s="129">
        <f>SUM(R137:R138)</f>
        <v>0.64754712000000003</v>
      </c>
      <c r="T136" s="130">
        <f>SUM(T137:T138)</f>
        <v>0</v>
      </c>
      <c r="AR136" s="125" t="s">
        <v>78</v>
      </c>
      <c r="AT136" s="131" t="s">
        <v>70</v>
      </c>
      <c r="AU136" s="131" t="s">
        <v>78</v>
      </c>
      <c r="AY136" s="125" t="s">
        <v>209</v>
      </c>
      <c r="BK136" s="132">
        <f>SUM(BK137:BK138)</f>
        <v>34.190000000000005</v>
      </c>
    </row>
    <row r="137" spans="2:65" s="1" customFormat="1" ht="24.2" customHeight="1">
      <c r="B137" s="135"/>
      <c r="C137" s="136" t="s">
        <v>229</v>
      </c>
      <c r="D137" s="136" t="s">
        <v>212</v>
      </c>
      <c r="E137" s="137" t="s">
        <v>467</v>
      </c>
      <c r="F137" s="138" t="s">
        <v>468</v>
      </c>
      <c r="G137" s="139" t="s">
        <v>227</v>
      </c>
      <c r="H137" s="140">
        <v>3.3000000000000002E-2</v>
      </c>
      <c r="I137" s="141">
        <v>59.1</v>
      </c>
      <c r="J137" s="141">
        <f>ROUND(I137*H137,2)</f>
        <v>1.95</v>
      </c>
      <c r="K137" s="142"/>
      <c r="L137" s="25"/>
      <c r="M137" s="143" t="s">
        <v>1</v>
      </c>
      <c r="N137" s="144" t="s">
        <v>37</v>
      </c>
      <c r="O137" s="145">
        <v>1.097</v>
      </c>
      <c r="P137" s="145">
        <f>O137*H137</f>
        <v>3.6201000000000004E-2</v>
      </c>
      <c r="Q137" s="145">
        <v>2.0699999999999998</v>
      </c>
      <c r="R137" s="145">
        <f>Q137*H137</f>
        <v>6.8309999999999996E-2</v>
      </c>
      <c r="S137" s="145">
        <v>0</v>
      </c>
      <c r="T137" s="146">
        <f>S137*H137</f>
        <v>0</v>
      </c>
      <c r="AR137" s="147" t="s">
        <v>216</v>
      </c>
      <c r="AT137" s="147" t="s">
        <v>212</v>
      </c>
      <c r="AU137" s="147" t="s">
        <v>84</v>
      </c>
      <c r="AY137" s="13" t="s">
        <v>209</v>
      </c>
      <c r="BE137" s="148">
        <f>IF(N137="základná",J137,0)</f>
        <v>0</v>
      </c>
      <c r="BF137" s="148">
        <f>IF(N137="znížená",J137,0)</f>
        <v>1.95</v>
      </c>
      <c r="BG137" s="148">
        <f>IF(N137="zákl. prenesená",J137,0)</f>
        <v>0</v>
      </c>
      <c r="BH137" s="148">
        <f>IF(N137="zníž. prenesená",J137,0)</f>
        <v>0</v>
      </c>
      <c r="BI137" s="148">
        <f>IF(N137="nulová",J137,0)</f>
        <v>0</v>
      </c>
      <c r="BJ137" s="13" t="s">
        <v>84</v>
      </c>
      <c r="BK137" s="148">
        <f>ROUND(I137*H137,2)</f>
        <v>1.95</v>
      </c>
      <c r="BL137" s="13" t="s">
        <v>216</v>
      </c>
      <c r="BM137" s="147" t="s">
        <v>469</v>
      </c>
    </row>
    <row r="138" spans="2:65" s="1" customFormat="1" ht="16.5" customHeight="1">
      <c r="B138" s="135"/>
      <c r="C138" s="136" t="s">
        <v>262</v>
      </c>
      <c r="D138" s="136" t="s">
        <v>212</v>
      </c>
      <c r="E138" s="137" t="s">
        <v>470</v>
      </c>
      <c r="F138" s="138" t="s">
        <v>471</v>
      </c>
      <c r="G138" s="139" t="s">
        <v>227</v>
      </c>
      <c r="H138" s="140">
        <v>0.26400000000000001</v>
      </c>
      <c r="I138" s="141">
        <v>122.14</v>
      </c>
      <c r="J138" s="141">
        <f>ROUND(I138*H138,2)</f>
        <v>32.24</v>
      </c>
      <c r="K138" s="142"/>
      <c r="L138" s="25"/>
      <c r="M138" s="143" t="s">
        <v>1</v>
      </c>
      <c r="N138" s="144" t="s">
        <v>37</v>
      </c>
      <c r="O138" s="145">
        <v>0.58099999999999996</v>
      </c>
      <c r="P138" s="145">
        <f>O138*H138</f>
        <v>0.15338399999999999</v>
      </c>
      <c r="Q138" s="145">
        <v>2.19408</v>
      </c>
      <c r="R138" s="145">
        <f>Q138*H138</f>
        <v>0.57923712000000005</v>
      </c>
      <c r="S138" s="145">
        <v>0</v>
      </c>
      <c r="T138" s="146">
        <f>S138*H138</f>
        <v>0</v>
      </c>
      <c r="AR138" s="147" t="s">
        <v>216</v>
      </c>
      <c r="AT138" s="147" t="s">
        <v>212</v>
      </c>
      <c r="AU138" s="147" t="s">
        <v>84</v>
      </c>
      <c r="AY138" s="13" t="s">
        <v>209</v>
      </c>
      <c r="BE138" s="148">
        <f>IF(N138="základná",J138,0)</f>
        <v>0</v>
      </c>
      <c r="BF138" s="148">
        <f>IF(N138="znížená",J138,0)</f>
        <v>32.24</v>
      </c>
      <c r="BG138" s="148">
        <f>IF(N138="zákl. prenesená",J138,0)</f>
        <v>0</v>
      </c>
      <c r="BH138" s="148">
        <f>IF(N138="zníž. prenesená",J138,0)</f>
        <v>0</v>
      </c>
      <c r="BI138" s="148">
        <f>IF(N138="nulová",J138,0)</f>
        <v>0</v>
      </c>
      <c r="BJ138" s="13" t="s">
        <v>84</v>
      </c>
      <c r="BK138" s="148">
        <f>ROUND(I138*H138,2)</f>
        <v>32.24</v>
      </c>
      <c r="BL138" s="13" t="s">
        <v>216</v>
      </c>
      <c r="BM138" s="147" t="s">
        <v>472</v>
      </c>
    </row>
    <row r="139" spans="2:65" s="11" customFormat="1" ht="22.9" customHeight="1">
      <c r="B139" s="124"/>
      <c r="D139" s="125" t="s">
        <v>70</v>
      </c>
      <c r="E139" s="133" t="s">
        <v>229</v>
      </c>
      <c r="F139" s="133" t="s">
        <v>230</v>
      </c>
      <c r="J139" s="134">
        <f>BK139</f>
        <v>576.78000000000009</v>
      </c>
      <c r="L139" s="124"/>
      <c r="M139" s="128"/>
      <c r="P139" s="129">
        <f>SUM(P140:P142)</f>
        <v>0.84</v>
      </c>
      <c r="R139" s="129">
        <f>SUM(R140:R142)</f>
        <v>3.8491879999999999E-2</v>
      </c>
      <c r="T139" s="130">
        <f>SUM(T140:T142)</f>
        <v>0</v>
      </c>
      <c r="AR139" s="125" t="s">
        <v>78</v>
      </c>
      <c r="AT139" s="131" t="s">
        <v>70</v>
      </c>
      <c r="AU139" s="131" t="s">
        <v>78</v>
      </c>
      <c r="AY139" s="125" t="s">
        <v>209</v>
      </c>
      <c r="BK139" s="132">
        <f>SUM(BK140:BK142)</f>
        <v>576.78000000000009</v>
      </c>
    </row>
    <row r="140" spans="2:65" s="1" customFormat="1" ht="24.2" customHeight="1">
      <c r="B140" s="135"/>
      <c r="C140" s="136" t="s">
        <v>266</v>
      </c>
      <c r="D140" s="136" t="s">
        <v>212</v>
      </c>
      <c r="E140" s="137" t="s">
        <v>473</v>
      </c>
      <c r="F140" s="138" t="s">
        <v>474</v>
      </c>
      <c r="G140" s="139" t="s">
        <v>215</v>
      </c>
      <c r="H140" s="140">
        <v>1</v>
      </c>
      <c r="I140" s="141">
        <v>35.33</v>
      </c>
      <c r="J140" s="141">
        <f>ROUND(I140*H140,2)</f>
        <v>35.33</v>
      </c>
      <c r="K140" s="142"/>
      <c r="L140" s="25"/>
      <c r="M140" s="143" t="s">
        <v>1</v>
      </c>
      <c r="N140" s="144" t="s">
        <v>37</v>
      </c>
      <c r="O140" s="145">
        <v>0.84</v>
      </c>
      <c r="P140" s="145">
        <f>O140*H140</f>
        <v>0.84</v>
      </c>
      <c r="Q140" s="145">
        <v>4.9187999999999999E-4</v>
      </c>
      <c r="R140" s="145">
        <f>Q140*H140</f>
        <v>4.9187999999999999E-4</v>
      </c>
      <c r="S140" s="145">
        <v>0</v>
      </c>
      <c r="T140" s="146">
        <f>S140*H140</f>
        <v>0</v>
      </c>
      <c r="AR140" s="147" t="s">
        <v>216</v>
      </c>
      <c r="AT140" s="147" t="s">
        <v>212</v>
      </c>
      <c r="AU140" s="147" t="s">
        <v>84</v>
      </c>
      <c r="AY140" s="13" t="s">
        <v>209</v>
      </c>
      <c r="BE140" s="148">
        <f>IF(N140="základná",J140,0)</f>
        <v>0</v>
      </c>
      <c r="BF140" s="148">
        <f>IF(N140="znížená",J140,0)</f>
        <v>35.33</v>
      </c>
      <c r="BG140" s="148">
        <f>IF(N140="zákl. prenesená",J140,0)</f>
        <v>0</v>
      </c>
      <c r="BH140" s="148">
        <f>IF(N140="zníž. prenesená",J140,0)</f>
        <v>0</v>
      </c>
      <c r="BI140" s="148">
        <f>IF(N140="nulová",J140,0)</f>
        <v>0</v>
      </c>
      <c r="BJ140" s="13" t="s">
        <v>84</v>
      </c>
      <c r="BK140" s="148">
        <f>ROUND(I140*H140,2)</f>
        <v>35.33</v>
      </c>
      <c r="BL140" s="13" t="s">
        <v>216</v>
      </c>
      <c r="BM140" s="147" t="s">
        <v>475</v>
      </c>
    </row>
    <row r="141" spans="2:65" s="1" customFormat="1" ht="16.5" customHeight="1">
      <c r="B141" s="135"/>
      <c r="C141" s="149" t="s">
        <v>75</v>
      </c>
      <c r="D141" s="149" t="s">
        <v>218</v>
      </c>
      <c r="E141" s="150" t="s">
        <v>476</v>
      </c>
      <c r="F141" s="151" t="s">
        <v>477</v>
      </c>
      <c r="G141" s="152" t="s">
        <v>215</v>
      </c>
      <c r="H141" s="153">
        <v>1</v>
      </c>
      <c r="I141" s="154">
        <v>541.45000000000005</v>
      </c>
      <c r="J141" s="154">
        <f>ROUND(I141*H141,2)</f>
        <v>541.45000000000005</v>
      </c>
      <c r="K141" s="155"/>
      <c r="L141" s="156"/>
      <c r="M141" s="157" t="s">
        <v>1</v>
      </c>
      <c r="N141" s="158" t="s">
        <v>37</v>
      </c>
      <c r="O141" s="145">
        <v>0</v>
      </c>
      <c r="P141" s="145">
        <f>O141*H141</f>
        <v>0</v>
      </c>
      <c r="Q141" s="145">
        <v>3.7999999999999999E-2</v>
      </c>
      <c r="R141" s="145">
        <f>Q141*H141</f>
        <v>3.7999999999999999E-2</v>
      </c>
      <c r="S141" s="145">
        <v>0</v>
      </c>
      <c r="T141" s="146">
        <f>S141*H141</f>
        <v>0</v>
      </c>
      <c r="AR141" s="147" t="s">
        <v>221</v>
      </c>
      <c r="AT141" s="147" t="s">
        <v>218</v>
      </c>
      <c r="AU141" s="147" t="s">
        <v>84</v>
      </c>
      <c r="AY141" s="13" t="s">
        <v>209</v>
      </c>
      <c r="BE141" s="148">
        <f>IF(N141="základná",J141,0)</f>
        <v>0</v>
      </c>
      <c r="BF141" s="148">
        <f>IF(N141="znížená",J141,0)</f>
        <v>541.45000000000005</v>
      </c>
      <c r="BG141" s="148">
        <f>IF(N141="zákl. prenesená",J141,0)</f>
        <v>0</v>
      </c>
      <c r="BH141" s="148">
        <f>IF(N141="zníž. prenesená",J141,0)</f>
        <v>0</v>
      </c>
      <c r="BI141" s="148">
        <f>IF(N141="nulová",J141,0)</f>
        <v>0</v>
      </c>
      <c r="BJ141" s="13" t="s">
        <v>84</v>
      </c>
      <c r="BK141" s="148">
        <f>ROUND(I141*H141,2)</f>
        <v>541.45000000000005</v>
      </c>
      <c r="BL141" s="13" t="s">
        <v>216</v>
      </c>
      <c r="BM141" s="147" t="s">
        <v>478</v>
      </c>
    </row>
    <row r="142" spans="2:65" s="1" customFormat="1" ht="87.75">
      <c r="B142" s="25"/>
      <c r="D142" s="159" t="s">
        <v>286</v>
      </c>
      <c r="F142" s="160" t="s">
        <v>484</v>
      </c>
      <c r="L142" s="25"/>
      <c r="M142" s="161"/>
      <c r="T142" s="52"/>
      <c r="AT142" s="13" t="s">
        <v>286</v>
      </c>
      <c r="AU142" s="13" t="s">
        <v>84</v>
      </c>
    </row>
    <row r="143" spans="2:65" s="11" customFormat="1" ht="22.9" customHeight="1">
      <c r="B143" s="124"/>
      <c r="D143" s="125" t="s">
        <v>70</v>
      </c>
      <c r="E143" s="133" t="s">
        <v>235</v>
      </c>
      <c r="F143" s="133" t="s">
        <v>236</v>
      </c>
      <c r="J143" s="134">
        <f>BK143</f>
        <v>34.29</v>
      </c>
      <c r="L143" s="124"/>
      <c r="M143" s="128"/>
      <c r="P143" s="129">
        <f>P144</f>
        <v>1.3459320000000001</v>
      </c>
      <c r="R143" s="129">
        <f>R144</f>
        <v>0</v>
      </c>
      <c r="T143" s="130">
        <f>T144</f>
        <v>0</v>
      </c>
      <c r="AR143" s="125" t="s">
        <v>78</v>
      </c>
      <c r="AT143" s="131" t="s">
        <v>70</v>
      </c>
      <c r="AU143" s="131" t="s">
        <v>78</v>
      </c>
      <c r="AY143" s="125" t="s">
        <v>209</v>
      </c>
      <c r="BK143" s="132">
        <f>BK144</f>
        <v>34.29</v>
      </c>
    </row>
    <row r="144" spans="2:65" s="1" customFormat="1" ht="33" customHeight="1">
      <c r="B144" s="135"/>
      <c r="C144" s="136" t="s">
        <v>273</v>
      </c>
      <c r="D144" s="136" t="s">
        <v>212</v>
      </c>
      <c r="E144" s="137" t="s">
        <v>480</v>
      </c>
      <c r="F144" s="138" t="s">
        <v>481</v>
      </c>
      <c r="G144" s="139" t="s">
        <v>240</v>
      </c>
      <c r="H144" s="140">
        <v>0.68600000000000005</v>
      </c>
      <c r="I144" s="141">
        <v>49.99</v>
      </c>
      <c r="J144" s="141">
        <f>ROUND(I144*H144,2)</f>
        <v>34.29</v>
      </c>
      <c r="K144" s="142"/>
      <c r="L144" s="25"/>
      <c r="M144" s="162" t="s">
        <v>1</v>
      </c>
      <c r="N144" s="163" t="s">
        <v>37</v>
      </c>
      <c r="O144" s="164">
        <v>1.962</v>
      </c>
      <c r="P144" s="164">
        <f>O144*H144</f>
        <v>1.3459320000000001</v>
      </c>
      <c r="Q144" s="164">
        <v>0</v>
      </c>
      <c r="R144" s="164">
        <f>Q144*H144</f>
        <v>0</v>
      </c>
      <c r="S144" s="164">
        <v>0</v>
      </c>
      <c r="T144" s="165">
        <f>S144*H144</f>
        <v>0</v>
      </c>
      <c r="AR144" s="147" t="s">
        <v>216</v>
      </c>
      <c r="AT144" s="147" t="s">
        <v>212</v>
      </c>
      <c r="AU144" s="147" t="s">
        <v>84</v>
      </c>
      <c r="AY144" s="13" t="s">
        <v>209</v>
      </c>
      <c r="BE144" s="148">
        <f>IF(N144="základná",J144,0)</f>
        <v>0</v>
      </c>
      <c r="BF144" s="148">
        <f>IF(N144="znížená",J144,0)</f>
        <v>34.29</v>
      </c>
      <c r="BG144" s="148">
        <f>IF(N144="zákl. prenesená",J144,0)</f>
        <v>0</v>
      </c>
      <c r="BH144" s="148">
        <f>IF(N144="zníž. prenesená",J144,0)</f>
        <v>0</v>
      </c>
      <c r="BI144" s="148">
        <f>IF(N144="nulová",J144,0)</f>
        <v>0</v>
      </c>
      <c r="BJ144" s="13" t="s">
        <v>84</v>
      </c>
      <c r="BK144" s="148">
        <f>ROUND(I144*H144,2)</f>
        <v>34.29</v>
      </c>
      <c r="BL144" s="13" t="s">
        <v>216</v>
      </c>
      <c r="BM144" s="147" t="s">
        <v>482</v>
      </c>
    </row>
    <row r="145" spans="2:12" s="1" customFormat="1" ht="6.95" customHeight="1">
      <c r="B145" s="40"/>
      <c r="C145" s="41"/>
      <c r="D145" s="41"/>
      <c r="E145" s="41"/>
      <c r="F145" s="41"/>
      <c r="G145" s="41"/>
      <c r="H145" s="41"/>
      <c r="I145" s="41"/>
      <c r="J145" s="41"/>
      <c r="K145" s="41"/>
      <c r="L145" s="25"/>
    </row>
  </sheetData>
  <autoFilter ref="C124:K144" xr:uid="{00000000-0009-0000-0000-000005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BM14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100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173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PRVKY VÝBAVY</v>
      </c>
      <c r="F7" s="208"/>
      <c r="G7" s="208"/>
      <c r="H7" s="208"/>
      <c r="L7" s="16"/>
    </row>
    <row r="8" spans="2:46" ht="12" customHeight="1">
      <c r="B8" s="16"/>
      <c r="D8" s="22" t="s">
        <v>174</v>
      </c>
      <c r="L8" s="16"/>
    </row>
    <row r="9" spans="2:46" s="1" customFormat="1" ht="16.5" customHeight="1">
      <c r="B9" s="25"/>
      <c r="E9" s="207" t="s">
        <v>175</v>
      </c>
      <c r="F9" s="209"/>
      <c r="G9" s="209"/>
      <c r="H9" s="209"/>
      <c r="L9" s="25"/>
    </row>
    <row r="10" spans="2:46" s="1" customFormat="1" ht="12" customHeight="1">
      <c r="B10" s="25"/>
      <c r="D10" s="22" t="s">
        <v>176</v>
      </c>
      <c r="L10" s="25"/>
    </row>
    <row r="11" spans="2:46" s="1" customFormat="1" ht="16.5" customHeight="1">
      <c r="B11" s="25"/>
      <c r="E11" s="169" t="s">
        <v>485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89" t="str">
        <f>'Rekapitulácia stavby'!E14</f>
        <v xml:space="preserve"> </v>
      </c>
      <c r="F20" s="189"/>
      <c r="G20" s="189"/>
      <c r="H20" s="189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92" t="s">
        <v>1</v>
      </c>
      <c r="F29" s="192"/>
      <c r="G29" s="192"/>
      <c r="H29" s="192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ROUND(J125, 2)</f>
        <v>659.29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ROUND((SUM(BE125:BE144)),  2)</f>
        <v>0</v>
      </c>
      <c r="G35" s="93"/>
      <c r="H35" s="93"/>
      <c r="I35" s="94">
        <v>0.2</v>
      </c>
      <c r="J35" s="92">
        <f>ROUND(((SUM(BE125:BE144))*I35),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ROUND((SUM(BF125:BF144)),  2)</f>
        <v>659.29</v>
      </c>
      <c r="I36" s="95">
        <v>0.2</v>
      </c>
      <c r="J36" s="82">
        <f>ROUND(((SUM(BF125:BF144))*I36),  2)</f>
        <v>131.86000000000001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ROUND((SUM(BG125:BG144)),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ROUND((SUM(BH125:BH144)),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ROUND((SUM(BI125:BI144)),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791.15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178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PRVKY VÝBAVY</v>
      </c>
      <c r="F85" s="208"/>
      <c r="G85" s="208"/>
      <c r="H85" s="208"/>
      <c r="L85" s="25"/>
    </row>
    <row r="86" spans="2:12" ht="12" customHeight="1">
      <c r="B86" s="16"/>
      <c r="C86" s="22" t="s">
        <v>174</v>
      </c>
      <c r="L86" s="16"/>
    </row>
    <row r="87" spans="2:12" s="1" customFormat="1" ht="16.5" customHeight="1">
      <c r="B87" s="25"/>
      <c r="E87" s="207" t="s">
        <v>175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176</v>
      </c>
      <c r="L88" s="25"/>
    </row>
    <row r="89" spans="2:12" s="1" customFormat="1" ht="16.5" customHeight="1">
      <c r="B89" s="25"/>
      <c r="E89" s="169" t="str">
        <f>E11</f>
        <v>12.06 - SAMOSTATNE STOJACA LAVIČKA - TYP C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179</v>
      </c>
      <c r="D96" s="96"/>
      <c r="E96" s="96"/>
      <c r="F96" s="96"/>
      <c r="G96" s="96"/>
      <c r="H96" s="96"/>
      <c r="I96" s="96"/>
      <c r="J96" s="105" t="s">
        <v>180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181</v>
      </c>
      <c r="J98" s="62">
        <f>J125</f>
        <v>659.29000000000008</v>
      </c>
      <c r="L98" s="25"/>
      <c r="AU98" s="13" t="s">
        <v>182</v>
      </c>
    </row>
    <row r="99" spans="2:47" s="8" customFormat="1" ht="24.95" customHeight="1">
      <c r="B99" s="107"/>
      <c r="D99" s="108" t="s">
        <v>183</v>
      </c>
      <c r="E99" s="109"/>
      <c r="F99" s="109"/>
      <c r="G99" s="109"/>
      <c r="H99" s="109"/>
      <c r="I99" s="109"/>
      <c r="J99" s="110">
        <f>J126</f>
        <v>659.29000000000008</v>
      </c>
      <c r="L99" s="107"/>
    </row>
    <row r="100" spans="2:47" s="9" customFormat="1" ht="19.899999999999999" customHeight="1">
      <c r="B100" s="111"/>
      <c r="D100" s="112" t="s">
        <v>439</v>
      </c>
      <c r="E100" s="113"/>
      <c r="F100" s="113"/>
      <c r="G100" s="113"/>
      <c r="H100" s="113"/>
      <c r="I100" s="113"/>
      <c r="J100" s="114">
        <f>J127</f>
        <v>25.450000000000003</v>
      </c>
      <c r="L100" s="111"/>
    </row>
    <row r="101" spans="2:47" s="9" customFormat="1" ht="19.899999999999999" customHeight="1">
      <c r="B101" s="111"/>
      <c r="D101" s="112" t="s">
        <v>440</v>
      </c>
      <c r="E101" s="113"/>
      <c r="F101" s="113"/>
      <c r="G101" s="113"/>
      <c r="H101" s="113"/>
      <c r="I101" s="113"/>
      <c r="J101" s="114">
        <f>J136</f>
        <v>18.649999999999999</v>
      </c>
      <c r="L101" s="111"/>
    </row>
    <row r="102" spans="2:47" s="9" customFormat="1" ht="19.899999999999999" customHeight="1">
      <c r="B102" s="111"/>
      <c r="D102" s="112" t="s">
        <v>186</v>
      </c>
      <c r="E102" s="113"/>
      <c r="F102" s="113"/>
      <c r="G102" s="113"/>
      <c r="H102" s="113"/>
      <c r="I102" s="113"/>
      <c r="J102" s="114">
        <f>J139</f>
        <v>595.59</v>
      </c>
      <c r="L102" s="111"/>
    </row>
    <row r="103" spans="2:47" s="9" customFormat="1" ht="19.899999999999999" customHeight="1">
      <c r="B103" s="111"/>
      <c r="D103" s="112" t="s">
        <v>187</v>
      </c>
      <c r="E103" s="113"/>
      <c r="F103" s="113"/>
      <c r="G103" s="113"/>
      <c r="H103" s="113"/>
      <c r="I103" s="113"/>
      <c r="J103" s="114">
        <f>J143</f>
        <v>19.600000000000001</v>
      </c>
      <c r="L103" s="111"/>
    </row>
    <row r="104" spans="2:47" s="1" customFormat="1" ht="21.75" customHeight="1">
      <c r="B104" s="25"/>
      <c r="L104" s="25"/>
    </row>
    <row r="105" spans="2:47" s="1" customFormat="1" ht="6.95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5"/>
    </row>
    <row r="109" spans="2:47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5"/>
    </row>
    <row r="110" spans="2:47" s="1" customFormat="1" ht="24.95" customHeight="1">
      <c r="B110" s="25"/>
      <c r="C110" s="17" t="s">
        <v>195</v>
      </c>
      <c r="L110" s="25"/>
    </row>
    <row r="111" spans="2:47" s="1" customFormat="1" ht="6.95" customHeight="1">
      <c r="B111" s="25"/>
      <c r="L111" s="25"/>
    </row>
    <row r="112" spans="2:47" s="1" customFormat="1" ht="12" customHeight="1">
      <c r="B112" s="25"/>
      <c r="C112" s="22" t="s">
        <v>13</v>
      </c>
      <c r="L112" s="25"/>
    </row>
    <row r="113" spans="2:65" s="1" customFormat="1" ht="26.25" customHeight="1">
      <c r="B113" s="25"/>
      <c r="E113" s="207" t="str">
        <f>E7</f>
        <v>PRVKY DROBNEJ ARCHITEKTÚRY A OSTATNEJ VÝBAVY PRE DOPRAVNÚ A CYKLO INFRAŠTRUKTÚRU PRVKY VÝBAVY</v>
      </c>
      <c r="F113" s="208"/>
      <c r="G113" s="208"/>
      <c r="H113" s="208"/>
      <c r="L113" s="25"/>
    </row>
    <row r="114" spans="2:65" ht="12" customHeight="1">
      <c r="B114" s="16"/>
      <c r="C114" s="22" t="s">
        <v>174</v>
      </c>
      <c r="L114" s="16"/>
    </row>
    <row r="115" spans="2:65" s="1" customFormat="1" ht="16.5" customHeight="1">
      <c r="B115" s="25"/>
      <c r="E115" s="207" t="s">
        <v>175</v>
      </c>
      <c r="F115" s="209"/>
      <c r="G115" s="209"/>
      <c r="H115" s="209"/>
      <c r="L115" s="25"/>
    </row>
    <row r="116" spans="2:65" s="1" customFormat="1" ht="12" customHeight="1">
      <c r="B116" s="25"/>
      <c r="C116" s="22" t="s">
        <v>176</v>
      </c>
      <c r="L116" s="25"/>
    </row>
    <row r="117" spans="2:65" s="1" customFormat="1" ht="16.5" customHeight="1">
      <c r="B117" s="25"/>
      <c r="E117" s="169" t="str">
        <f>E11</f>
        <v>12.06 - SAMOSTATNE STOJACA LAVIČKA - TYP C</v>
      </c>
      <c r="F117" s="209"/>
      <c r="G117" s="209"/>
      <c r="H117" s="209"/>
      <c r="L117" s="25"/>
    </row>
    <row r="118" spans="2:65" s="1" customFormat="1" ht="6.95" customHeight="1">
      <c r="B118" s="25"/>
      <c r="L118" s="25"/>
    </row>
    <row r="119" spans="2:65" s="1" customFormat="1" ht="12" customHeight="1">
      <c r="B119" s="25"/>
      <c r="C119" s="22" t="s">
        <v>16</v>
      </c>
      <c r="F119" s="20" t="str">
        <f>F14</f>
        <v xml:space="preserve"> </v>
      </c>
      <c r="I119" s="22" t="s">
        <v>18</v>
      </c>
      <c r="J119" s="48" t="str">
        <f>IF(J14="","",J14)</f>
        <v>9. 11. 2024</v>
      </c>
      <c r="L119" s="25"/>
    </row>
    <row r="120" spans="2:65" s="1" customFormat="1" ht="6.95" customHeight="1">
      <c r="B120" s="25"/>
      <c r="L120" s="25"/>
    </row>
    <row r="121" spans="2:65" s="1" customFormat="1" ht="54.4" customHeight="1">
      <c r="B121" s="25"/>
      <c r="C121" s="22" t="s">
        <v>20</v>
      </c>
      <c r="F121" s="20" t="str">
        <f>E17</f>
        <v>SÚC PSK, Jesenná 14, 080 05 Prešov</v>
      </c>
      <c r="I121" s="22" t="s">
        <v>25</v>
      </c>
      <c r="J121" s="23" t="str">
        <f>E23</f>
        <v>ŠTOFIRA ARCHITEKTI, s.r.o., Strojárska 2206, Snina</v>
      </c>
      <c r="L121" s="25"/>
    </row>
    <row r="122" spans="2:65" s="1" customFormat="1" ht="15.2" customHeight="1">
      <c r="B122" s="25"/>
      <c r="C122" s="22" t="s">
        <v>24</v>
      </c>
      <c r="F122" s="20" t="str">
        <f>IF(E20="","",E20)</f>
        <v xml:space="preserve"> </v>
      </c>
      <c r="I122" s="22" t="s">
        <v>28</v>
      </c>
      <c r="J122" s="23" t="str">
        <f>E26</f>
        <v>Martin Kofira - KM</v>
      </c>
      <c r="L122" s="25"/>
    </row>
    <row r="123" spans="2:65" s="1" customFormat="1" ht="10.35" customHeight="1">
      <c r="B123" s="25"/>
      <c r="L123" s="25"/>
    </row>
    <row r="124" spans="2:65" s="10" customFormat="1" ht="29.25" customHeight="1">
      <c r="B124" s="115"/>
      <c r="C124" s="116" t="s">
        <v>196</v>
      </c>
      <c r="D124" s="117" t="s">
        <v>56</v>
      </c>
      <c r="E124" s="117" t="s">
        <v>52</v>
      </c>
      <c r="F124" s="117" t="s">
        <v>53</v>
      </c>
      <c r="G124" s="117" t="s">
        <v>197</v>
      </c>
      <c r="H124" s="117" t="s">
        <v>198</v>
      </c>
      <c r="I124" s="117" t="s">
        <v>199</v>
      </c>
      <c r="J124" s="118" t="s">
        <v>180</v>
      </c>
      <c r="K124" s="119" t="s">
        <v>200</v>
      </c>
      <c r="L124" s="115"/>
      <c r="M124" s="55" t="s">
        <v>1</v>
      </c>
      <c r="N124" s="56" t="s">
        <v>35</v>
      </c>
      <c r="O124" s="56" t="s">
        <v>201</v>
      </c>
      <c r="P124" s="56" t="s">
        <v>202</v>
      </c>
      <c r="Q124" s="56" t="s">
        <v>203</v>
      </c>
      <c r="R124" s="56" t="s">
        <v>204</v>
      </c>
      <c r="S124" s="56" t="s">
        <v>205</v>
      </c>
      <c r="T124" s="57" t="s">
        <v>206</v>
      </c>
    </row>
    <row r="125" spans="2:65" s="1" customFormat="1" ht="22.9" customHeight="1">
      <c r="B125" s="25"/>
      <c r="C125" s="60" t="s">
        <v>181</v>
      </c>
      <c r="J125" s="120">
        <f>BK125</f>
        <v>659.29000000000008</v>
      </c>
      <c r="L125" s="25"/>
      <c r="M125" s="58"/>
      <c r="N125" s="49"/>
      <c r="O125" s="49"/>
      <c r="P125" s="121">
        <f>P126</f>
        <v>2.538411</v>
      </c>
      <c r="Q125" s="49"/>
      <c r="R125" s="121">
        <f>R126</f>
        <v>0.39169939999999998</v>
      </c>
      <c r="S125" s="49"/>
      <c r="T125" s="122">
        <f>T126</f>
        <v>0</v>
      </c>
      <c r="AT125" s="13" t="s">
        <v>70</v>
      </c>
      <c r="AU125" s="13" t="s">
        <v>182</v>
      </c>
      <c r="BK125" s="123">
        <f>BK126</f>
        <v>659.29000000000008</v>
      </c>
    </row>
    <row r="126" spans="2:65" s="11" customFormat="1" ht="25.9" customHeight="1">
      <c r="B126" s="124"/>
      <c r="D126" s="125" t="s">
        <v>70</v>
      </c>
      <c r="E126" s="126" t="s">
        <v>207</v>
      </c>
      <c r="F126" s="126" t="s">
        <v>208</v>
      </c>
      <c r="J126" s="127">
        <f>BK126</f>
        <v>659.29000000000008</v>
      </c>
      <c r="L126" s="124"/>
      <c r="M126" s="128"/>
      <c r="P126" s="129">
        <f>P127+P136+P139+P143</f>
        <v>2.538411</v>
      </c>
      <c r="R126" s="129">
        <f>R127+R136+R139+R143</f>
        <v>0.39169939999999998</v>
      </c>
      <c r="T126" s="130">
        <f>T127+T136+T139+T143</f>
        <v>0</v>
      </c>
      <c r="AR126" s="125" t="s">
        <v>78</v>
      </c>
      <c r="AT126" s="131" t="s">
        <v>70</v>
      </c>
      <c r="AU126" s="131" t="s">
        <v>71</v>
      </c>
      <c r="AY126" s="125" t="s">
        <v>209</v>
      </c>
      <c r="BK126" s="132">
        <f>BK127+BK136+BK139+BK143</f>
        <v>659.29000000000008</v>
      </c>
    </row>
    <row r="127" spans="2:65" s="11" customFormat="1" ht="22.9" customHeight="1">
      <c r="B127" s="124"/>
      <c r="D127" s="125" t="s">
        <v>70</v>
      </c>
      <c r="E127" s="133" t="s">
        <v>78</v>
      </c>
      <c r="F127" s="133" t="s">
        <v>441</v>
      </c>
      <c r="J127" s="134">
        <f>BK127</f>
        <v>25.450000000000003</v>
      </c>
      <c r="L127" s="124"/>
      <c r="M127" s="128"/>
      <c r="P127" s="129">
        <f>SUM(P128:P135)</f>
        <v>0.82589699999999999</v>
      </c>
      <c r="R127" s="129">
        <f>SUM(R128:R135)</f>
        <v>0</v>
      </c>
      <c r="T127" s="130">
        <f>SUM(T128:T135)</f>
        <v>0</v>
      </c>
      <c r="AR127" s="125" t="s">
        <v>78</v>
      </c>
      <c r="AT127" s="131" t="s">
        <v>70</v>
      </c>
      <c r="AU127" s="131" t="s">
        <v>78</v>
      </c>
      <c r="AY127" s="125" t="s">
        <v>209</v>
      </c>
      <c r="BK127" s="132">
        <f>SUM(BK128:BK135)</f>
        <v>25.450000000000003</v>
      </c>
    </row>
    <row r="128" spans="2:65" s="1" customFormat="1" ht="21.75" customHeight="1">
      <c r="B128" s="135"/>
      <c r="C128" s="136" t="s">
        <v>78</v>
      </c>
      <c r="D128" s="136" t="s">
        <v>212</v>
      </c>
      <c r="E128" s="137" t="s">
        <v>442</v>
      </c>
      <c r="F128" s="138" t="s">
        <v>443</v>
      </c>
      <c r="G128" s="139" t="s">
        <v>227</v>
      </c>
      <c r="H128" s="140">
        <v>0.16200000000000001</v>
      </c>
      <c r="I128" s="141">
        <v>76.959999999999994</v>
      </c>
      <c r="J128" s="141">
        <f t="shared" ref="J128:J135" si="0">ROUND(I128*H128,2)</f>
        <v>12.47</v>
      </c>
      <c r="K128" s="142"/>
      <c r="L128" s="25"/>
      <c r="M128" s="143" t="s">
        <v>1</v>
      </c>
      <c r="N128" s="144" t="s">
        <v>37</v>
      </c>
      <c r="O128" s="145">
        <v>3.85</v>
      </c>
      <c r="P128" s="145">
        <f t="shared" ref="P128:P135" si="1">O128*H128</f>
        <v>0.62370000000000003</v>
      </c>
      <c r="Q128" s="145">
        <v>0</v>
      </c>
      <c r="R128" s="145">
        <f t="shared" ref="R128:R135" si="2">Q128*H128</f>
        <v>0</v>
      </c>
      <c r="S128" s="145">
        <v>0</v>
      </c>
      <c r="T128" s="146">
        <f t="shared" ref="T128:T135" si="3">S128*H128</f>
        <v>0</v>
      </c>
      <c r="AR128" s="147" t="s">
        <v>216</v>
      </c>
      <c r="AT128" s="147" t="s">
        <v>212</v>
      </c>
      <c r="AU128" s="147" t="s">
        <v>84</v>
      </c>
      <c r="AY128" s="13" t="s">
        <v>209</v>
      </c>
      <c r="BE128" s="148">
        <f t="shared" ref="BE128:BE135" si="4">IF(N128="základná",J128,0)</f>
        <v>0</v>
      </c>
      <c r="BF128" s="148">
        <f t="shared" ref="BF128:BF135" si="5">IF(N128="znížená",J128,0)</f>
        <v>12.47</v>
      </c>
      <c r="BG128" s="148">
        <f t="shared" ref="BG128:BG135" si="6">IF(N128="zákl. prenesená",J128,0)</f>
        <v>0</v>
      </c>
      <c r="BH128" s="148">
        <f t="shared" ref="BH128:BH135" si="7">IF(N128="zníž. prenesená",J128,0)</f>
        <v>0</v>
      </c>
      <c r="BI128" s="148">
        <f t="shared" ref="BI128:BI135" si="8">IF(N128="nulová",J128,0)</f>
        <v>0</v>
      </c>
      <c r="BJ128" s="13" t="s">
        <v>84</v>
      </c>
      <c r="BK128" s="148">
        <f t="shared" ref="BK128:BK135" si="9">ROUND(I128*H128,2)</f>
        <v>12.47</v>
      </c>
      <c r="BL128" s="13" t="s">
        <v>216</v>
      </c>
      <c r="BM128" s="147" t="s">
        <v>444</v>
      </c>
    </row>
    <row r="129" spans="2:65" s="1" customFormat="1" ht="24.2" customHeight="1">
      <c r="B129" s="135"/>
      <c r="C129" s="136" t="s">
        <v>84</v>
      </c>
      <c r="D129" s="136" t="s">
        <v>212</v>
      </c>
      <c r="E129" s="137" t="s">
        <v>445</v>
      </c>
      <c r="F129" s="138" t="s">
        <v>446</v>
      </c>
      <c r="G129" s="139" t="s">
        <v>227</v>
      </c>
      <c r="H129" s="140">
        <v>4.9000000000000002E-2</v>
      </c>
      <c r="I129" s="141">
        <v>15.4</v>
      </c>
      <c r="J129" s="141">
        <f t="shared" si="0"/>
        <v>0.75</v>
      </c>
      <c r="K129" s="142"/>
      <c r="L129" s="25"/>
      <c r="M129" s="143" t="s">
        <v>1</v>
      </c>
      <c r="N129" s="144" t="s">
        <v>37</v>
      </c>
      <c r="O129" s="145">
        <v>0.77100000000000002</v>
      </c>
      <c r="P129" s="145">
        <f t="shared" si="1"/>
        <v>3.7779E-2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AR129" s="147" t="s">
        <v>216</v>
      </c>
      <c r="AT129" s="147" t="s">
        <v>212</v>
      </c>
      <c r="AU129" s="147" t="s">
        <v>84</v>
      </c>
      <c r="AY129" s="13" t="s">
        <v>209</v>
      </c>
      <c r="BE129" s="148">
        <f t="shared" si="4"/>
        <v>0</v>
      </c>
      <c r="BF129" s="148">
        <f t="shared" si="5"/>
        <v>0.75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3" t="s">
        <v>84</v>
      </c>
      <c r="BK129" s="148">
        <f t="shared" si="9"/>
        <v>0.75</v>
      </c>
      <c r="BL129" s="13" t="s">
        <v>216</v>
      </c>
      <c r="BM129" s="147" t="s">
        <v>447</v>
      </c>
    </row>
    <row r="130" spans="2:65" s="1" customFormat="1" ht="33" customHeight="1">
      <c r="B130" s="135"/>
      <c r="C130" s="136" t="s">
        <v>210</v>
      </c>
      <c r="D130" s="136" t="s">
        <v>212</v>
      </c>
      <c r="E130" s="137" t="s">
        <v>448</v>
      </c>
      <c r="F130" s="138" t="s">
        <v>449</v>
      </c>
      <c r="G130" s="139" t="s">
        <v>227</v>
      </c>
      <c r="H130" s="140">
        <v>0.14799999999999999</v>
      </c>
      <c r="I130" s="141">
        <v>5.04</v>
      </c>
      <c r="J130" s="141">
        <f t="shared" si="0"/>
        <v>0.75</v>
      </c>
      <c r="K130" s="142"/>
      <c r="L130" s="25"/>
      <c r="M130" s="143" t="s">
        <v>1</v>
      </c>
      <c r="N130" s="144" t="s">
        <v>37</v>
      </c>
      <c r="O130" s="145">
        <v>7.0999999999999994E-2</v>
      </c>
      <c r="P130" s="145">
        <f t="shared" si="1"/>
        <v>1.0507999999999998E-2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AR130" s="147" t="s">
        <v>216</v>
      </c>
      <c r="AT130" s="147" t="s">
        <v>212</v>
      </c>
      <c r="AU130" s="147" t="s">
        <v>84</v>
      </c>
      <c r="AY130" s="13" t="s">
        <v>209</v>
      </c>
      <c r="BE130" s="148">
        <f t="shared" si="4"/>
        <v>0</v>
      </c>
      <c r="BF130" s="148">
        <f t="shared" si="5"/>
        <v>0.75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3" t="s">
        <v>84</v>
      </c>
      <c r="BK130" s="148">
        <f t="shared" si="9"/>
        <v>0.75</v>
      </c>
      <c r="BL130" s="13" t="s">
        <v>216</v>
      </c>
      <c r="BM130" s="147" t="s">
        <v>450</v>
      </c>
    </row>
    <row r="131" spans="2:65" s="1" customFormat="1" ht="37.9" customHeight="1">
      <c r="B131" s="135"/>
      <c r="C131" s="136" t="s">
        <v>216</v>
      </c>
      <c r="D131" s="136" t="s">
        <v>212</v>
      </c>
      <c r="E131" s="137" t="s">
        <v>451</v>
      </c>
      <c r="F131" s="138" t="s">
        <v>452</v>
      </c>
      <c r="G131" s="139" t="s">
        <v>227</v>
      </c>
      <c r="H131" s="140">
        <v>3.996</v>
      </c>
      <c r="I131" s="141">
        <v>0.51</v>
      </c>
      <c r="J131" s="141">
        <f t="shared" si="0"/>
        <v>2.04</v>
      </c>
      <c r="K131" s="142"/>
      <c r="L131" s="25"/>
      <c r="M131" s="143" t="s">
        <v>1</v>
      </c>
      <c r="N131" s="144" t="s">
        <v>37</v>
      </c>
      <c r="O131" s="145">
        <v>7.0000000000000001E-3</v>
      </c>
      <c r="P131" s="145">
        <f t="shared" si="1"/>
        <v>2.7972E-2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AR131" s="147" t="s">
        <v>216</v>
      </c>
      <c r="AT131" s="147" t="s">
        <v>212</v>
      </c>
      <c r="AU131" s="147" t="s">
        <v>84</v>
      </c>
      <c r="AY131" s="13" t="s">
        <v>209</v>
      </c>
      <c r="BE131" s="148">
        <f t="shared" si="4"/>
        <v>0</v>
      </c>
      <c r="BF131" s="148">
        <f t="shared" si="5"/>
        <v>2.04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3" t="s">
        <v>84</v>
      </c>
      <c r="BK131" s="148">
        <f t="shared" si="9"/>
        <v>2.04</v>
      </c>
      <c r="BL131" s="13" t="s">
        <v>216</v>
      </c>
      <c r="BM131" s="147" t="s">
        <v>453</v>
      </c>
    </row>
    <row r="132" spans="2:65" s="1" customFormat="1" ht="16.5" customHeight="1">
      <c r="B132" s="135"/>
      <c r="C132" s="136" t="s">
        <v>237</v>
      </c>
      <c r="D132" s="136" t="s">
        <v>212</v>
      </c>
      <c r="E132" s="137" t="s">
        <v>454</v>
      </c>
      <c r="F132" s="138" t="s">
        <v>455</v>
      </c>
      <c r="G132" s="139" t="s">
        <v>227</v>
      </c>
      <c r="H132" s="140">
        <v>0.14799999999999999</v>
      </c>
      <c r="I132" s="141">
        <v>12.66</v>
      </c>
      <c r="J132" s="141">
        <f t="shared" si="0"/>
        <v>1.87</v>
      </c>
      <c r="K132" s="142"/>
      <c r="L132" s="25"/>
      <c r="M132" s="143" t="s">
        <v>1</v>
      </c>
      <c r="N132" s="144" t="s">
        <v>37</v>
      </c>
      <c r="O132" s="145">
        <v>0.83199999999999996</v>
      </c>
      <c r="P132" s="145">
        <f t="shared" si="1"/>
        <v>0.12313599999999998</v>
      </c>
      <c r="Q132" s="145">
        <v>0</v>
      </c>
      <c r="R132" s="145">
        <f t="shared" si="2"/>
        <v>0</v>
      </c>
      <c r="S132" s="145">
        <v>0</v>
      </c>
      <c r="T132" s="146">
        <f t="shared" si="3"/>
        <v>0</v>
      </c>
      <c r="AR132" s="147" t="s">
        <v>216</v>
      </c>
      <c r="AT132" s="147" t="s">
        <v>212</v>
      </c>
      <c r="AU132" s="147" t="s">
        <v>84</v>
      </c>
      <c r="AY132" s="13" t="s">
        <v>209</v>
      </c>
      <c r="BE132" s="148">
        <f t="shared" si="4"/>
        <v>0</v>
      </c>
      <c r="BF132" s="148">
        <f t="shared" si="5"/>
        <v>1.87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3" t="s">
        <v>84</v>
      </c>
      <c r="BK132" s="148">
        <f t="shared" si="9"/>
        <v>1.87</v>
      </c>
      <c r="BL132" s="13" t="s">
        <v>216</v>
      </c>
      <c r="BM132" s="147" t="s">
        <v>456</v>
      </c>
    </row>
    <row r="133" spans="2:65" s="1" customFormat="1" ht="16.5" customHeight="1">
      <c r="B133" s="135"/>
      <c r="C133" s="136" t="s">
        <v>223</v>
      </c>
      <c r="D133" s="136" t="s">
        <v>212</v>
      </c>
      <c r="E133" s="137" t="s">
        <v>457</v>
      </c>
      <c r="F133" s="138" t="s">
        <v>458</v>
      </c>
      <c r="G133" s="139" t="s">
        <v>227</v>
      </c>
      <c r="H133" s="140">
        <v>0.14799999999999999</v>
      </c>
      <c r="I133" s="141">
        <v>0.87</v>
      </c>
      <c r="J133" s="141">
        <f t="shared" si="0"/>
        <v>0.13</v>
      </c>
      <c r="K133" s="142"/>
      <c r="L133" s="25"/>
      <c r="M133" s="143" t="s">
        <v>1</v>
      </c>
      <c r="N133" s="144" t="s">
        <v>37</v>
      </c>
      <c r="O133" s="145">
        <v>8.9999999999999993E-3</v>
      </c>
      <c r="P133" s="145">
        <f t="shared" si="1"/>
        <v>1.3319999999999999E-3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AR133" s="147" t="s">
        <v>216</v>
      </c>
      <c r="AT133" s="147" t="s">
        <v>212</v>
      </c>
      <c r="AU133" s="147" t="s">
        <v>84</v>
      </c>
      <c r="AY133" s="13" t="s">
        <v>209</v>
      </c>
      <c r="BE133" s="148">
        <f t="shared" si="4"/>
        <v>0</v>
      </c>
      <c r="BF133" s="148">
        <f t="shared" si="5"/>
        <v>0.13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3" t="s">
        <v>84</v>
      </c>
      <c r="BK133" s="148">
        <f t="shared" si="9"/>
        <v>0.13</v>
      </c>
      <c r="BL133" s="13" t="s">
        <v>216</v>
      </c>
      <c r="BM133" s="147" t="s">
        <v>459</v>
      </c>
    </row>
    <row r="134" spans="2:65" s="1" customFormat="1" ht="24.2" customHeight="1">
      <c r="B134" s="135"/>
      <c r="C134" s="136" t="s">
        <v>250</v>
      </c>
      <c r="D134" s="136" t="s">
        <v>212</v>
      </c>
      <c r="E134" s="137" t="s">
        <v>460</v>
      </c>
      <c r="F134" s="138" t="s">
        <v>461</v>
      </c>
      <c r="G134" s="139" t="s">
        <v>240</v>
      </c>
      <c r="H134" s="140">
        <v>0.247</v>
      </c>
      <c r="I134" s="141">
        <v>30</v>
      </c>
      <c r="J134" s="141">
        <f t="shared" si="0"/>
        <v>7.41</v>
      </c>
      <c r="K134" s="142"/>
      <c r="L134" s="25"/>
      <c r="M134" s="143" t="s">
        <v>1</v>
      </c>
      <c r="N134" s="144" t="s">
        <v>37</v>
      </c>
      <c r="O134" s="145">
        <v>0</v>
      </c>
      <c r="P134" s="145">
        <f t="shared" si="1"/>
        <v>0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AR134" s="147" t="s">
        <v>216</v>
      </c>
      <c r="AT134" s="147" t="s">
        <v>212</v>
      </c>
      <c r="AU134" s="147" t="s">
        <v>84</v>
      </c>
      <c r="AY134" s="13" t="s">
        <v>209</v>
      </c>
      <c r="BE134" s="148">
        <f t="shared" si="4"/>
        <v>0</v>
      </c>
      <c r="BF134" s="148">
        <f t="shared" si="5"/>
        <v>7.41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3" t="s">
        <v>84</v>
      </c>
      <c r="BK134" s="148">
        <f t="shared" si="9"/>
        <v>7.41</v>
      </c>
      <c r="BL134" s="13" t="s">
        <v>216</v>
      </c>
      <c r="BM134" s="147" t="s">
        <v>462</v>
      </c>
    </row>
    <row r="135" spans="2:65" s="1" customFormat="1" ht="24.2" customHeight="1">
      <c r="B135" s="135"/>
      <c r="C135" s="136" t="s">
        <v>221</v>
      </c>
      <c r="D135" s="136" t="s">
        <v>212</v>
      </c>
      <c r="E135" s="137" t="s">
        <v>463</v>
      </c>
      <c r="F135" s="138" t="s">
        <v>464</v>
      </c>
      <c r="G135" s="139" t="s">
        <v>227</v>
      </c>
      <c r="H135" s="140">
        <v>1.4E-2</v>
      </c>
      <c r="I135" s="141">
        <v>2.0499999999999998</v>
      </c>
      <c r="J135" s="141">
        <f t="shared" si="0"/>
        <v>0.03</v>
      </c>
      <c r="K135" s="142"/>
      <c r="L135" s="25"/>
      <c r="M135" s="143" t="s">
        <v>1</v>
      </c>
      <c r="N135" s="144" t="s">
        <v>37</v>
      </c>
      <c r="O135" s="145">
        <v>0.105</v>
      </c>
      <c r="P135" s="145">
        <f t="shared" si="1"/>
        <v>1.47E-3</v>
      </c>
      <c r="Q135" s="145">
        <v>0</v>
      </c>
      <c r="R135" s="145">
        <f t="shared" si="2"/>
        <v>0</v>
      </c>
      <c r="S135" s="145">
        <v>0</v>
      </c>
      <c r="T135" s="146">
        <f t="shared" si="3"/>
        <v>0</v>
      </c>
      <c r="AR135" s="147" t="s">
        <v>216</v>
      </c>
      <c r="AT135" s="147" t="s">
        <v>212</v>
      </c>
      <c r="AU135" s="147" t="s">
        <v>84</v>
      </c>
      <c r="AY135" s="13" t="s">
        <v>209</v>
      </c>
      <c r="BE135" s="148">
        <f t="shared" si="4"/>
        <v>0</v>
      </c>
      <c r="BF135" s="148">
        <f t="shared" si="5"/>
        <v>0.03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3" t="s">
        <v>84</v>
      </c>
      <c r="BK135" s="148">
        <f t="shared" si="9"/>
        <v>0.03</v>
      </c>
      <c r="BL135" s="13" t="s">
        <v>216</v>
      </c>
      <c r="BM135" s="147" t="s">
        <v>465</v>
      </c>
    </row>
    <row r="136" spans="2:65" s="11" customFormat="1" ht="22.9" customHeight="1">
      <c r="B136" s="124"/>
      <c r="D136" s="125" t="s">
        <v>70</v>
      </c>
      <c r="E136" s="133" t="s">
        <v>84</v>
      </c>
      <c r="F136" s="133" t="s">
        <v>466</v>
      </c>
      <c r="J136" s="134">
        <f>BK136</f>
        <v>18.649999999999999</v>
      </c>
      <c r="L136" s="124"/>
      <c r="M136" s="128"/>
      <c r="P136" s="129">
        <f>SUM(P137:P138)</f>
        <v>0.10340999999999999</v>
      </c>
      <c r="R136" s="129">
        <f>SUM(R137:R138)</f>
        <v>0.35320752</v>
      </c>
      <c r="T136" s="130">
        <f>SUM(T137:T138)</f>
        <v>0</v>
      </c>
      <c r="AR136" s="125" t="s">
        <v>78</v>
      </c>
      <c r="AT136" s="131" t="s">
        <v>70</v>
      </c>
      <c r="AU136" s="131" t="s">
        <v>78</v>
      </c>
      <c r="AY136" s="125" t="s">
        <v>209</v>
      </c>
      <c r="BK136" s="132">
        <f>SUM(BK137:BK138)</f>
        <v>18.649999999999999</v>
      </c>
    </row>
    <row r="137" spans="2:65" s="1" customFormat="1" ht="24.2" customHeight="1">
      <c r="B137" s="135"/>
      <c r="C137" s="136" t="s">
        <v>229</v>
      </c>
      <c r="D137" s="136" t="s">
        <v>212</v>
      </c>
      <c r="E137" s="137" t="s">
        <v>467</v>
      </c>
      <c r="F137" s="138" t="s">
        <v>468</v>
      </c>
      <c r="G137" s="139" t="s">
        <v>227</v>
      </c>
      <c r="H137" s="140">
        <v>1.7999999999999999E-2</v>
      </c>
      <c r="I137" s="141">
        <v>59.1</v>
      </c>
      <c r="J137" s="141">
        <f>ROUND(I137*H137,2)</f>
        <v>1.06</v>
      </c>
      <c r="K137" s="142"/>
      <c r="L137" s="25"/>
      <c r="M137" s="143" t="s">
        <v>1</v>
      </c>
      <c r="N137" s="144" t="s">
        <v>37</v>
      </c>
      <c r="O137" s="145">
        <v>1.097</v>
      </c>
      <c r="P137" s="145">
        <f>O137*H137</f>
        <v>1.9746E-2</v>
      </c>
      <c r="Q137" s="145">
        <v>2.0699999999999998</v>
      </c>
      <c r="R137" s="145">
        <f>Q137*H137</f>
        <v>3.7259999999999995E-2</v>
      </c>
      <c r="S137" s="145">
        <v>0</v>
      </c>
      <c r="T137" s="146">
        <f>S137*H137</f>
        <v>0</v>
      </c>
      <c r="AR137" s="147" t="s">
        <v>216</v>
      </c>
      <c r="AT137" s="147" t="s">
        <v>212</v>
      </c>
      <c r="AU137" s="147" t="s">
        <v>84</v>
      </c>
      <c r="AY137" s="13" t="s">
        <v>209</v>
      </c>
      <c r="BE137" s="148">
        <f>IF(N137="základná",J137,0)</f>
        <v>0</v>
      </c>
      <c r="BF137" s="148">
        <f>IF(N137="znížená",J137,0)</f>
        <v>1.06</v>
      </c>
      <c r="BG137" s="148">
        <f>IF(N137="zákl. prenesená",J137,0)</f>
        <v>0</v>
      </c>
      <c r="BH137" s="148">
        <f>IF(N137="zníž. prenesená",J137,0)</f>
        <v>0</v>
      </c>
      <c r="BI137" s="148">
        <f>IF(N137="nulová",J137,0)</f>
        <v>0</v>
      </c>
      <c r="BJ137" s="13" t="s">
        <v>84</v>
      </c>
      <c r="BK137" s="148">
        <f>ROUND(I137*H137,2)</f>
        <v>1.06</v>
      </c>
      <c r="BL137" s="13" t="s">
        <v>216</v>
      </c>
      <c r="BM137" s="147" t="s">
        <v>469</v>
      </c>
    </row>
    <row r="138" spans="2:65" s="1" customFormat="1" ht="16.5" customHeight="1">
      <c r="B138" s="135"/>
      <c r="C138" s="136" t="s">
        <v>262</v>
      </c>
      <c r="D138" s="136" t="s">
        <v>212</v>
      </c>
      <c r="E138" s="137" t="s">
        <v>470</v>
      </c>
      <c r="F138" s="138" t="s">
        <v>471</v>
      </c>
      <c r="G138" s="139" t="s">
        <v>227</v>
      </c>
      <c r="H138" s="140">
        <v>0.14399999999999999</v>
      </c>
      <c r="I138" s="141">
        <v>122.14</v>
      </c>
      <c r="J138" s="141">
        <f>ROUND(I138*H138,2)</f>
        <v>17.59</v>
      </c>
      <c r="K138" s="142"/>
      <c r="L138" s="25"/>
      <c r="M138" s="143" t="s">
        <v>1</v>
      </c>
      <c r="N138" s="144" t="s">
        <v>37</v>
      </c>
      <c r="O138" s="145">
        <v>0.58099999999999996</v>
      </c>
      <c r="P138" s="145">
        <f>O138*H138</f>
        <v>8.3663999999999988E-2</v>
      </c>
      <c r="Q138" s="145">
        <v>2.19408</v>
      </c>
      <c r="R138" s="145">
        <f>Q138*H138</f>
        <v>0.31594751999999998</v>
      </c>
      <c r="S138" s="145">
        <v>0</v>
      </c>
      <c r="T138" s="146">
        <f>S138*H138</f>
        <v>0</v>
      </c>
      <c r="AR138" s="147" t="s">
        <v>216</v>
      </c>
      <c r="AT138" s="147" t="s">
        <v>212</v>
      </c>
      <c r="AU138" s="147" t="s">
        <v>84</v>
      </c>
      <c r="AY138" s="13" t="s">
        <v>209</v>
      </c>
      <c r="BE138" s="148">
        <f>IF(N138="základná",J138,0)</f>
        <v>0</v>
      </c>
      <c r="BF138" s="148">
        <f>IF(N138="znížená",J138,0)</f>
        <v>17.59</v>
      </c>
      <c r="BG138" s="148">
        <f>IF(N138="zákl. prenesená",J138,0)</f>
        <v>0</v>
      </c>
      <c r="BH138" s="148">
        <f>IF(N138="zníž. prenesená",J138,0)</f>
        <v>0</v>
      </c>
      <c r="BI138" s="148">
        <f>IF(N138="nulová",J138,0)</f>
        <v>0</v>
      </c>
      <c r="BJ138" s="13" t="s">
        <v>84</v>
      </c>
      <c r="BK138" s="148">
        <f>ROUND(I138*H138,2)</f>
        <v>17.59</v>
      </c>
      <c r="BL138" s="13" t="s">
        <v>216</v>
      </c>
      <c r="BM138" s="147" t="s">
        <v>472</v>
      </c>
    </row>
    <row r="139" spans="2:65" s="11" customFormat="1" ht="22.9" customHeight="1">
      <c r="B139" s="124"/>
      <c r="D139" s="125" t="s">
        <v>70</v>
      </c>
      <c r="E139" s="133" t="s">
        <v>229</v>
      </c>
      <c r="F139" s="133" t="s">
        <v>230</v>
      </c>
      <c r="J139" s="134">
        <f>BK139</f>
        <v>595.59</v>
      </c>
      <c r="L139" s="124"/>
      <c r="M139" s="128"/>
      <c r="P139" s="129">
        <f>SUM(P140:P142)</f>
        <v>0.84</v>
      </c>
      <c r="R139" s="129">
        <f>SUM(R140:R142)</f>
        <v>3.8491879999999999E-2</v>
      </c>
      <c r="T139" s="130">
        <f>SUM(T140:T142)</f>
        <v>0</v>
      </c>
      <c r="AR139" s="125" t="s">
        <v>78</v>
      </c>
      <c r="AT139" s="131" t="s">
        <v>70</v>
      </c>
      <c r="AU139" s="131" t="s">
        <v>78</v>
      </c>
      <c r="AY139" s="125" t="s">
        <v>209</v>
      </c>
      <c r="BK139" s="132">
        <f>SUM(BK140:BK142)</f>
        <v>595.59</v>
      </c>
    </row>
    <row r="140" spans="2:65" s="1" customFormat="1" ht="24.2" customHeight="1">
      <c r="B140" s="135"/>
      <c r="C140" s="136" t="s">
        <v>266</v>
      </c>
      <c r="D140" s="136" t="s">
        <v>212</v>
      </c>
      <c r="E140" s="137" t="s">
        <v>473</v>
      </c>
      <c r="F140" s="138" t="s">
        <v>474</v>
      </c>
      <c r="G140" s="139" t="s">
        <v>215</v>
      </c>
      <c r="H140" s="140">
        <v>1</v>
      </c>
      <c r="I140" s="141">
        <v>35.33</v>
      </c>
      <c r="J140" s="141">
        <f>ROUND(I140*H140,2)</f>
        <v>35.33</v>
      </c>
      <c r="K140" s="142"/>
      <c r="L140" s="25"/>
      <c r="M140" s="143" t="s">
        <v>1</v>
      </c>
      <c r="N140" s="144" t="s">
        <v>37</v>
      </c>
      <c r="O140" s="145">
        <v>0.84</v>
      </c>
      <c r="P140" s="145">
        <f>O140*H140</f>
        <v>0.84</v>
      </c>
      <c r="Q140" s="145">
        <v>4.9187999999999999E-4</v>
      </c>
      <c r="R140" s="145">
        <f>Q140*H140</f>
        <v>4.9187999999999999E-4</v>
      </c>
      <c r="S140" s="145">
        <v>0</v>
      </c>
      <c r="T140" s="146">
        <f>S140*H140</f>
        <v>0</v>
      </c>
      <c r="AR140" s="147" t="s">
        <v>216</v>
      </c>
      <c r="AT140" s="147" t="s">
        <v>212</v>
      </c>
      <c r="AU140" s="147" t="s">
        <v>84</v>
      </c>
      <c r="AY140" s="13" t="s">
        <v>209</v>
      </c>
      <c r="BE140" s="148">
        <f>IF(N140="základná",J140,0)</f>
        <v>0</v>
      </c>
      <c r="BF140" s="148">
        <f>IF(N140="znížená",J140,0)</f>
        <v>35.33</v>
      </c>
      <c r="BG140" s="148">
        <f>IF(N140="zákl. prenesená",J140,0)</f>
        <v>0</v>
      </c>
      <c r="BH140" s="148">
        <f>IF(N140="zníž. prenesená",J140,0)</f>
        <v>0</v>
      </c>
      <c r="BI140" s="148">
        <f>IF(N140="nulová",J140,0)</f>
        <v>0</v>
      </c>
      <c r="BJ140" s="13" t="s">
        <v>84</v>
      </c>
      <c r="BK140" s="148">
        <f>ROUND(I140*H140,2)</f>
        <v>35.33</v>
      </c>
      <c r="BL140" s="13" t="s">
        <v>216</v>
      </c>
      <c r="BM140" s="147" t="s">
        <v>475</v>
      </c>
    </row>
    <row r="141" spans="2:65" s="1" customFormat="1" ht="16.5" customHeight="1">
      <c r="B141" s="135"/>
      <c r="C141" s="149" t="s">
        <v>75</v>
      </c>
      <c r="D141" s="149" t="s">
        <v>218</v>
      </c>
      <c r="E141" s="150" t="s">
        <v>476</v>
      </c>
      <c r="F141" s="151" t="s">
        <v>477</v>
      </c>
      <c r="G141" s="152" t="s">
        <v>215</v>
      </c>
      <c r="H141" s="153">
        <v>1</v>
      </c>
      <c r="I141" s="154">
        <v>560.26</v>
      </c>
      <c r="J141" s="154">
        <f>ROUND(I141*H141,2)</f>
        <v>560.26</v>
      </c>
      <c r="K141" s="155"/>
      <c r="L141" s="156"/>
      <c r="M141" s="157" t="s">
        <v>1</v>
      </c>
      <c r="N141" s="158" t="s">
        <v>37</v>
      </c>
      <c r="O141" s="145">
        <v>0</v>
      </c>
      <c r="P141" s="145">
        <f>O141*H141</f>
        <v>0</v>
      </c>
      <c r="Q141" s="145">
        <v>3.7999999999999999E-2</v>
      </c>
      <c r="R141" s="145">
        <f>Q141*H141</f>
        <v>3.7999999999999999E-2</v>
      </c>
      <c r="S141" s="145">
        <v>0</v>
      </c>
      <c r="T141" s="146">
        <f>S141*H141</f>
        <v>0</v>
      </c>
      <c r="AR141" s="147" t="s">
        <v>221</v>
      </c>
      <c r="AT141" s="147" t="s">
        <v>218</v>
      </c>
      <c r="AU141" s="147" t="s">
        <v>84</v>
      </c>
      <c r="AY141" s="13" t="s">
        <v>209</v>
      </c>
      <c r="BE141" s="148">
        <f>IF(N141="základná",J141,0)</f>
        <v>0</v>
      </c>
      <c r="BF141" s="148">
        <f>IF(N141="znížená",J141,0)</f>
        <v>560.26</v>
      </c>
      <c r="BG141" s="148">
        <f>IF(N141="zákl. prenesená",J141,0)</f>
        <v>0</v>
      </c>
      <c r="BH141" s="148">
        <f>IF(N141="zníž. prenesená",J141,0)</f>
        <v>0</v>
      </c>
      <c r="BI141" s="148">
        <f>IF(N141="nulová",J141,0)</f>
        <v>0</v>
      </c>
      <c r="BJ141" s="13" t="s">
        <v>84</v>
      </c>
      <c r="BK141" s="148">
        <f>ROUND(I141*H141,2)</f>
        <v>560.26</v>
      </c>
      <c r="BL141" s="13" t="s">
        <v>216</v>
      </c>
      <c r="BM141" s="147" t="s">
        <v>478</v>
      </c>
    </row>
    <row r="142" spans="2:65" s="1" customFormat="1" ht="87.75">
      <c r="B142" s="25"/>
      <c r="D142" s="159" t="s">
        <v>286</v>
      </c>
      <c r="F142" s="160" t="s">
        <v>486</v>
      </c>
      <c r="L142" s="25"/>
      <c r="M142" s="161"/>
      <c r="T142" s="52"/>
      <c r="AT142" s="13" t="s">
        <v>286</v>
      </c>
      <c r="AU142" s="13" t="s">
        <v>84</v>
      </c>
    </row>
    <row r="143" spans="2:65" s="11" customFormat="1" ht="22.9" customHeight="1">
      <c r="B143" s="124"/>
      <c r="D143" s="125" t="s">
        <v>70</v>
      </c>
      <c r="E143" s="133" t="s">
        <v>235</v>
      </c>
      <c r="F143" s="133" t="s">
        <v>236</v>
      </c>
      <c r="J143" s="134">
        <f>BK143</f>
        <v>19.600000000000001</v>
      </c>
      <c r="L143" s="124"/>
      <c r="M143" s="128"/>
      <c r="P143" s="129">
        <f>P144</f>
        <v>0.76910400000000001</v>
      </c>
      <c r="R143" s="129">
        <f>R144</f>
        <v>0</v>
      </c>
      <c r="T143" s="130">
        <f>T144</f>
        <v>0</v>
      </c>
      <c r="AR143" s="125" t="s">
        <v>78</v>
      </c>
      <c r="AT143" s="131" t="s">
        <v>70</v>
      </c>
      <c r="AU143" s="131" t="s">
        <v>78</v>
      </c>
      <c r="AY143" s="125" t="s">
        <v>209</v>
      </c>
      <c r="BK143" s="132">
        <f>BK144</f>
        <v>19.600000000000001</v>
      </c>
    </row>
    <row r="144" spans="2:65" s="1" customFormat="1" ht="33" customHeight="1">
      <c r="B144" s="135"/>
      <c r="C144" s="136" t="s">
        <v>273</v>
      </c>
      <c r="D144" s="136" t="s">
        <v>212</v>
      </c>
      <c r="E144" s="137" t="s">
        <v>480</v>
      </c>
      <c r="F144" s="138" t="s">
        <v>481</v>
      </c>
      <c r="G144" s="139" t="s">
        <v>240</v>
      </c>
      <c r="H144" s="140">
        <v>0.39200000000000002</v>
      </c>
      <c r="I144" s="141">
        <v>49.99</v>
      </c>
      <c r="J144" s="141">
        <f>ROUND(I144*H144,2)</f>
        <v>19.600000000000001</v>
      </c>
      <c r="K144" s="142"/>
      <c r="L144" s="25"/>
      <c r="M144" s="162" t="s">
        <v>1</v>
      </c>
      <c r="N144" s="163" t="s">
        <v>37</v>
      </c>
      <c r="O144" s="164">
        <v>1.962</v>
      </c>
      <c r="P144" s="164">
        <f>O144*H144</f>
        <v>0.76910400000000001</v>
      </c>
      <c r="Q144" s="164">
        <v>0</v>
      </c>
      <c r="R144" s="164">
        <f>Q144*H144</f>
        <v>0</v>
      </c>
      <c r="S144" s="164">
        <v>0</v>
      </c>
      <c r="T144" s="165">
        <f>S144*H144</f>
        <v>0</v>
      </c>
      <c r="AR144" s="147" t="s">
        <v>216</v>
      </c>
      <c r="AT144" s="147" t="s">
        <v>212</v>
      </c>
      <c r="AU144" s="147" t="s">
        <v>84</v>
      </c>
      <c r="AY144" s="13" t="s">
        <v>209</v>
      </c>
      <c r="BE144" s="148">
        <f>IF(N144="základná",J144,0)</f>
        <v>0</v>
      </c>
      <c r="BF144" s="148">
        <f>IF(N144="znížená",J144,0)</f>
        <v>19.600000000000001</v>
      </c>
      <c r="BG144" s="148">
        <f>IF(N144="zákl. prenesená",J144,0)</f>
        <v>0</v>
      </c>
      <c r="BH144" s="148">
        <f>IF(N144="zníž. prenesená",J144,0)</f>
        <v>0</v>
      </c>
      <c r="BI144" s="148">
        <f>IF(N144="nulová",J144,0)</f>
        <v>0</v>
      </c>
      <c r="BJ144" s="13" t="s">
        <v>84</v>
      </c>
      <c r="BK144" s="148">
        <f>ROUND(I144*H144,2)</f>
        <v>19.600000000000001</v>
      </c>
      <c r="BL144" s="13" t="s">
        <v>216</v>
      </c>
      <c r="BM144" s="147" t="s">
        <v>482</v>
      </c>
    </row>
    <row r="145" spans="2:12" s="1" customFormat="1" ht="6.95" customHeight="1">
      <c r="B145" s="40"/>
      <c r="C145" s="41"/>
      <c r="D145" s="41"/>
      <c r="E145" s="41"/>
      <c r="F145" s="41"/>
      <c r="G145" s="41"/>
      <c r="H145" s="41"/>
      <c r="I145" s="41"/>
      <c r="J145" s="41"/>
      <c r="K145" s="41"/>
      <c r="L145" s="25"/>
    </row>
  </sheetData>
  <autoFilter ref="C124:K144" xr:uid="{00000000-0009-0000-0000-000006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BM13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103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173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PRVKY VÝBAVY</v>
      </c>
      <c r="F7" s="208"/>
      <c r="G7" s="208"/>
      <c r="H7" s="208"/>
      <c r="L7" s="16"/>
    </row>
    <row r="8" spans="2:46" ht="12" customHeight="1">
      <c r="B8" s="16"/>
      <c r="D8" s="22" t="s">
        <v>174</v>
      </c>
      <c r="L8" s="16"/>
    </row>
    <row r="9" spans="2:46" s="1" customFormat="1" ht="16.5" customHeight="1">
      <c r="B9" s="25"/>
      <c r="E9" s="207" t="s">
        <v>175</v>
      </c>
      <c r="F9" s="209"/>
      <c r="G9" s="209"/>
      <c r="H9" s="209"/>
      <c r="L9" s="25"/>
    </row>
    <row r="10" spans="2:46" s="1" customFormat="1" ht="12" customHeight="1">
      <c r="B10" s="25"/>
      <c r="D10" s="22" t="s">
        <v>176</v>
      </c>
      <c r="L10" s="25"/>
    </row>
    <row r="11" spans="2:46" s="1" customFormat="1" ht="16.5" customHeight="1">
      <c r="B11" s="25"/>
      <c r="E11" s="169" t="s">
        <v>487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89" t="str">
        <f>'Rekapitulácia stavby'!E14</f>
        <v xml:space="preserve"> </v>
      </c>
      <c r="F20" s="189"/>
      <c r="G20" s="189"/>
      <c r="H20" s="189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92" t="s">
        <v>1</v>
      </c>
      <c r="F29" s="192"/>
      <c r="G29" s="192"/>
      <c r="H29" s="192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ROUND(J123, 2)</f>
        <v>905.39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ROUND((SUM(BE123:BE130)),  2)</f>
        <v>0</v>
      </c>
      <c r="G35" s="93"/>
      <c r="H35" s="93"/>
      <c r="I35" s="94">
        <v>0.2</v>
      </c>
      <c r="J35" s="92">
        <f>ROUND(((SUM(BE123:BE130))*I35),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ROUND((SUM(BF123:BF130)),  2)</f>
        <v>905.39</v>
      </c>
      <c r="I36" s="95">
        <v>0.2</v>
      </c>
      <c r="J36" s="82">
        <f>ROUND(((SUM(BF123:BF130))*I36),  2)</f>
        <v>181.08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ROUND((SUM(BG123:BG130)),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ROUND((SUM(BH123:BH130)),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ROUND((SUM(BI123:BI130)),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1086.47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178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PRVKY VÝBAVY</v>
      </c>
      <c r="F85" s="208"/>
      <c r="G85" s="208"/>
      <c r="H85" s="208"/>
      <c r="L85" s="25"/>
    </row>
    <row r="86" spans="2:12" ht="12" customHeight="1">
      <c r="B86" s="16"/>
      <c r="C86" s="22" t="s">
        <v>174</v>
      </c>
      <c r="L86" s="16"/>
    </row>
    <row r="87" spans="2:12" s="1" customFormat="1" ht="16.5" customHeight="1">
      <c r="B87" s="25"/>
      <c r="E87" s="207" t="s">
        <v>175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176</v>
      </c>
      <c r="L88" s="25"/>
    </row>
    <row r="89" spans="2:12" s="1" customFormat="1" ht="16.5" customHeight="1">
      <c r="B89" s="25"/>
      <c r="E89" s="169" t="str">
        <f>E11</f>
        <v>12.07 - SAMOSTATNE STOJACA LAVIČKA - TYP D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179</v>
      </c>
      <c r="D96" s="96"/>
      <c r="E96" s="96"/>
      <c r="F96" s="96"/>
      <c r="G96" s="96"/>
      <c r="H96" s="96"/>
      <c r="I96" s="96"/>
      <c r="J96" s="105" t="s">
        <v>180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181</v>
      </c>
      <c r="J98" s="62">
        <f>J123</f>
        <v>905.3900000000001</v>
      </c>
      <c r="L98" s="25"/>
      <c r="AU98" s="13" t="s">
        <v>182</v>
      </c>
    </row>
    <row r="99" spans="2:47" s="8" customFormat="1" ht="24.95" customHeight="1">
      <c r="B99" s="107"/>
      <c r="D99" s="108" t="s">
        <v>183</v>
      </c>
      <c r="E99" s="109"/>
      <c r="F99" s="109"/>
      <c r="G99" s="109"/>
      <c r="H99" s="109"/>
      <c r="I99" s="109"/>
      <c r="J99" s="110">
        <f>J124</f>
        <v>905.3900000000001</v>
      </c>
      <c r="L99" s="107"/>
    </row>
    <row r="100" spans="2:47" s="9" customFormat="1" ht="19.899999999999999" customHeight="1">
      <c r="B100" s="111"/>
      <c r="D100" s="112" t="s">
        <v>186</v>
      </c>
      <c r="E100" s="113"/>
      <c r="F100" s="113"/>
      <c r="G100" s="113"/>
      <c r="H100" s="113"/>
      <c r="I100" s="113"/>
      <c r="J100" s="114">
        <f>J125</f>
        <v>900.6400000000001</v>
      </c>
      <c r="L100" s="111"/>
    </row>
    <row r="101" spans="2:47" s="9" customFormat="1" ht="19.899999999999999" customHeight="1">
      <c r="B101" s="111"/>
      <c r="D101" s="112" t="s">
        <v>187</v>
      </c>
      <c r="E101" s="113"/>
      <c r="F101" s="113"/>
      <c r="G101" s="113"/>
      <c r="H101" s="113"/>
      <c r="I101" s="113"/>
      <c r="J101" s="114">
        <f>J129</f>
        <v>4.75</v>
      </c>
      <c r="L101" s="111"/>
    </row>
    <row r="102" spans="2:47" s="1" customFormat="1" ht="21.75" customHeight="1">
      <c r="B102" s="25"/>
      <c r="L102" s="25"/>
    </row>
    <row r="103" spans="2:47" s="1" customFormat="1" ht="6.95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5"/>
    </row>
    <row r="107" spans="2:47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5"/>
    </row>
    <row r="108" spans="2:47" s="1" customFormat="1" ht="24.95" customHeight="1">
      <c r="B108" s="25"/>
      <c r="C108" s="17" t="s">
        <v>195</v>
      </c>
      <c r="L108" s="25"/>
    </row>
    <row r="109" spans="2:47" s="1" customFormat="1" ht="6.95" customHeight="1">
      <c r="B109" s="25"/>
      <c r="L109" s="25"/>
    </row>
    <row r="110" spans="2:47" s="1" customFormat="1" ht="12" customHeight="1">
      <c r="B110" s="25"/>
      <c r="C110" s="22" t="s">
        <v>13</v>
      </c>
      <c r="L110" s="25"/>
    </row>
    <row r="111" spans="2:47" s="1" customFormat="1" ht="26.25" customHeight="1">
      <c r="B111" s="25"/>
      <c r="E111" s="207" t="str">
        <f>E7</f>
        <v>PRVKY DROBNEJ ARCHITEKTÚRY A OSTATNEJ VÝBAVY PRE DOPRAVNÚ A CYKLO INFRAŠTRUKTÚRU PRVKY VÝBAVY</v>
      </c>
      <c r="F111" s="208"/>
      <c r="G111" s="208"/>
      <c r="H111" s="208"/>
      <c r="L111" s="25"/>
    </row>
    <row r="112" spans="2:47" ht="12" customHeight="1">
      <c r="B112" s="16"/>
      <c r="C112" s="22" t="s">
        <v>174</v>
      </c>
      <c r="L112" s="16"/>
    </row>
    <row r="113" spans="2:65" s="1" customFormat="1" ht="16.5" customHeight="1">
      <c r="B113" s="25"/>
      <c r="E113" s="207" t="s">
        <v>175</v>
      </c>
      <c r="F113" s="209"/>
      <c r="G113" s="209"/>
      <c r="H113" s="209"/>
      <c r="L113" s="25"/>
    </row>
    <row r="114" spans="2:65" s="1" customFormat="1" ht="12" customHeight="1">
      <c r="B114" s="25"/>
      <c r="C114" s="22" t="s">
        <v>176</v>
      </c>
      <c r="L114" s="25"/>
    </row>
    <row r="115" spans="2:65" s="1" customFormat="1" ht="16.5" customHeight="1">
      <c r="B115" s="25"/>
      <c r="E115" s="169" t="str">
        <f>E11</f>
        <v>12.07 - SAMOSTATNE STOJACA LAVIČKA - TYP D</v>
      </c>
      <c r="F115" s="209"/>
      <c r="G115" s="209"/>
      <c r="H115" s="209"/>
      <c r="L115" s="25"/>
    </row>
    <row r="116" spans="2:65" s="1" customFormat="1" ht="6.95" customHeight="1">
      <c r="B116" s="25"/>
      <c r="L116" s="25"/>
    </row>
    <row r="117" spans="2:65" s="1" customFormat="1" ht="12" customHeight="1">
      <c r="B117" s="25"/>
      <c r="C117" s="22" t="s">
        <v>16</v>
      </c>
      <c r="F117" s="20" t="str">
        <f>F14</f>
        <v xml:space="preserve"> </v>
      </c>
      <c r="I117" s="22" t="s">
        <v>18</v>
      </c>
      <c r="J117" s="48" t="str">
        <f>IF(J14="","",J14)</f>
        <v>9. 11. 2024</v>
      </c>
      <c r="L117" s="25"/>
    </row>
    <row r="118" spans="2:65" s="1" customFormat="1" ht="6.95" customHeight="1">
      <c r="B118" s="25"/>
      <c r="L118" s="25"/>
    </row>
    <row r="119" spans="2:65" s="1" customFormat="1" ht="54.4" customHeight="1">
      <c r="B119" s="25"/>
      <c r="C119" s="22" t="s">
        <v>20</v>
      </c>
      <c r="F119" s="20" t="str">
        <f>E17</f>
        <v>SÚC PSK, Jesenná 14, 080 05 Prešov</v>
      </c>
      <c r="I119" s="22" t="s">
        <v>25</v>
      </c>
      <c r="J119" s="23" t="str">
        <f>E23</f>
        <v>ŠTOFIRA ARCHITEKTI, s.r.o., Strojárska 2206, Snina</v>
      </c>
      <c r="L119" s="25"/>
    </row>
    <row r="120" spans="2:65" s="1" customFormat="1" ht="15.2" customHeight="1">
      <c r="B120" s="25"/>
      <c r="C120" s="22" t="s">
        <v>24</v>
      </c>
      <c r="F120" s="20" t="str">
        <f>IF(E20="","",E20)</f>
        <v xml:space="preserve"> </v>
      </c>
      <c r="I120" s="22" t="s">
        <v>28</v>
      </c>
      <c r="J120" s="23" t="str">
        <f>E26</f>
        <v>Martin Kofira - KM</v>
      </c>
      <c r="L120" s="25"/>
    </row>
    <row r="121" spans="2:65" s="1" customFormat="1" ht="10.35" customHeight="1">
      <c r="B121" s="25"/>
      <c r="L121" s="25"/>
    </row>
    <row r="122" spans="2:65" s="10" customFormat="1" ht="29.25" customHeight="1">
      <c r="B122" s="115"/>
      <c r="C122" s="116" t="s">
        <v>196</v>
      </c>
      <c r="D122" s="117" t="s">
        <v>56</v>
      </c>
      <c r="E122" s="117" t="s">
        <v>52</v>
      </c>
      <c r="F122" s="117" t="s">
        <v>53</v>
      </c>
      <c r="G122" s="117" t="s">
        <v>197</v>
      </c>
      <c r="H122" s="117" t="s">
        <v>198</v>
      </c>
      <c r="I122" s="117" t="s">
        <v>199</v>
      </c>
      <c r="J122" s="118" t="s">
        <v>180</v>
      </c>
      <c r="K122" s="119" t="s">
        <v>200</v>
      </c>
      <c r="L122" s="115"/>
      <c r="M122" s="55" t="s">
        <v>1</v>
      </c>
      <c r="N122" s="56" t="s">
        <v>35</v>
      </c>
      <c r="O122" s="56" t="s">
        <v>201</v>
      </c>
      <c r="P122" s="56" t="s">
        <v>202</v>
      </c>
      <c r="Q122" s="56" t="s">
        <v>203</v>
      </c>
      <c r="R122" s="56" t="s">
        <v>204</v>
      </c>
      <c r="S122" s="56" t="s">
        <v>205</v>
      </c>
      <c r="T122" s="57" t="s">
        <v>206</v>
      </c>
    </row>
    <row r="123" spans="2:65" s="1" customFormat="1" ht="22.9" customHeight="1">
      <c r="B123" s="25"/>
      <c r="C123" s="60" t="s">
        <v>181</v>
      </c>
      <c r="J123" s="120">
        <f>BK123</f>
        <v>905.3900000000001</v>
      </c>
      <c r="L123" s="25"/>
      <c r="M123" s="58"/>
      <c r="N123" s="49"/>
      <c r="O123" s="49"/>
      <c r="P123" s="121">
        <f>P124</f>
        <v>1.0263899999999999</v>
      </c>
      <c r="Q123" s="49"/>
      <c r="R123" s="121">
        <f>R124</f>
        <v>9.5491880000000001E-2</v>
      </c>
      <c r="S123" s="49"/>
      <c r="T123" s="122">
        <f>T124</f>
        <v>0</v>
      </c>
      <c r="AT123" s="13" t="s">
        <v>70</v>
      </c>
      <c r="AU123" s="13" t="s">
        <v>182</v>
      </c>
      <c r="BK123" s="123">
        <f>BK124</f>
        <v>905.3900000000001</v>
      </c>
    </row>
    <row r="124" spans="2:65" s="11" customFormat="1" ht="25.9" customHeight="1">
      <c r="B124" s="124"/>
      <c r="D124" s="125" t="s">
        <v>70</v>
      </c>
      <c r="E124" s="126" t="s">
        <v>207</v>
      </c>
      <c r="F124" s="126" t="s">
        <v>208</v>
      </c>
      <c r="J124" s="127">
        <f>BK124</f>
        <v>905.3900000000001</v>
      </c>
      <c r="L124" s="124"/>
      <c r="M124" s="128"/>
      <c r="P124" s="129">
        <f>P125+P129</f>
        <v>1.0263899999999999</v>
      </c>
      <c r="R124" s="129">
        <f>R125+R129</f>
        <v>9.5491880000000001E-2</v>
      </c>
      <c r="T124" s="130">
        <f>T125+T129</f>
        <v>0</v>
      </c>
      <c r="AR124" s="125" t="s">
        <v>78</v>
      </c>
      <c r="AT124" s="131" t="s">
        <v>70</v>
      </c>
      <c r="AU124" s="131" t="s">
        <v>71</v>
      </c>
      <c r="AY124" s="125" t="s">
        <v>209</v>
      </c>
      <c r="BK124" s="132">
        <f>BK125+BK129</f>
        <v>905.3900000000001</v>
      </c>
    </row>
    <row r="125" spans="2:65" s="11" customFormat="1" ht="22.9" customHeight="1">
      <c r="B125" s="124"/>
      <c r="D125" s="125" t="s">
        <v>70</v>
      </c>
      <c r="E125" s="133" t="s">
        <v>229</v>
      </c>
      <c r="F125" s="133" t="s">
        <v>230</v>
      </c>
      <c r="J125" s="134">
        <f>BK125</f>
        <v>900.6400000000001</v>
      </c>
      <c r="L125" s="124"/>
      <c r="M125" s="128"/>
      <c r="P125" s="129">
        <f>SUM(P126:P128)</f>
        <v>0.84</v>
      </c>
      <c r="R125" s="129">
        <f>SUM(R126:R128)</f>
        <v>9.5491880000000001E-2</v>
      </c>
      <c r="T125" s="130">
        <f>SUM(T126:T128)</f>
        <v>0</v>
      </c>
      <c r="AR125" s="125" t="s">
        <v>78</v>
      </c>
      <c r="AT125" s="131" t="s">
        <v>70</v>
      </c>
      <c r="AU125" s="131" t="s">
        <v>78</v>
      </c>
      <c r="AY125" s="125" t="s">
        <v>209</v>
      </c>
      <c r="BK125" s="132">
        <f>SUM(BK126:BK128)</f>
        <v>900.6400000000001</v>
      </c>
    </row>
    <row r="126" spans="2:65" s="1" customFormat="1" ht="16.5" customHeight="1">
      <c r="B126" s="135"/>
      <c r="C126" s="136" t="s">
        <v>78</v>
      </c>
      <c r="D126" s="136" t="s">
        <v>212</v>
      </c>
      <c r="E126" s="137" t="s">
        <v>488</v>
      </c>
      <c r="F126" s="138" t="s">
        <v>489</v>
      </c>
      <c r="G126" s="139" t="s">
        <v>215</v>
      </c>
      <c r="H126" s="140">
        <v>1</v>
      </c>
      <c r="I126" s="141">
        <v>15.07</v>
      </c>
      <c r="J126" s="141">
        <f>ROUND(I126*H126,2)</f>
        <v>15.07</v>
      </c>
      <c r="K126" s="142"/>
      <c r="L126" s="25"/>
      <c r="M126" s="143" t="s">
        <v>1</v>
      </c>
      <c r="N126" s="144" t="s">
        <v>37</v>
      </c>
      <c r="O126" s="145">
        <v>0.84</v>
      </c>
      <c r="P126" s="145">
        <f>O126*H126</f>
        <v>0.84</v>
      </c>
      <c r="Q126" s="145">
        <v>4.9187999999999999E-4</v>
      </c>
      <c r="R126" s="145">
        <f>Q126*H126</f>
        <v>4.9187999999999999E-4</v>
      </c>
      <c r="S126" s="145">
        <v>0</v>
      </c>
      <c r="T126" s="146">
        <f>S126*H126</f>
        <v>0</v>
      </c>
      <c r="AR126" s="147" t="s">
        <v>216</v>
      </c>
      <c r="AT126" s="147" t="s">
        <v>212</v>
      </c>
      <c r="AU126" s="147" t="s">
        <v>84</v>
      </c>
      <c r="AY126" s="13" t="s">
        <v>209</v>
      </c>
      <c r="BE126" s="148">
        <f>IF(N126="základná",J126,0)</f>
        <v>0</v>
      </c>
      <c r="BF126" s="148">
        <f>IF(N126="znížená",J126,0)</f>
        <v>15.07</v>
      </c>
      <c r="BG126" s="148">
        <f>IF(N126="zákl. prenesená",J126,0)</f>
        <v>0</v>
      </c>
      <c r="BH126" s="148">
        <f>IF(N126="zníž. prenesená",J126,0)</f>
        <v>0</v>
      </c>
      <c r="BI126" s="148">
        <f>IF(N126="nulová",J126,0)</f>
        <v>0</v>
      </c>
      <c r="BJ126" s="13" t="s">
        <v>84</v>
      </c>
      <c r="BK126" s="148">
        <f>ROUND(I126*H126,2)</f>
        <v>15.07</v>
      </c>
      <c r="BL126" s="13" t="s">
        <v>216</v>
      </c>
      <c r="BM126" s="147" t="s">
        <v>490</v>
      </c>
    </row>
    <row r="127" spans="2:65" s="1" customFormat="1" ht="16.5" customHeight="1">
      <c r="B127" s="135"/>
      <c r="C127" s="149" t="s">
        <v>84</v>
      </c>
      <c r="D127" s="149" t="s">
        <v>218</v>
      </c>
      <c r="E127" s="150" t="s">
        <v>491</v>
      </c>
      <c r="F127" s="151" t="s">
        <v>492</v>
      </c>
      <c r="G127" s="152" t="s">
        <v>215</v>
      </c>
      <c r="H127" s="153">
        <v>1</v>
      </c>
      <c r="I127" s="154">
        <v>885.57</v>
      </c>
      <c r="J127" s="154">
        <f>ROUND(I127*H127,2)</f>
        <v>885.57</v>
      </c>
      <c r="K127" s="155"/>
      <c r="L127" s="156"/>
      <c r="M127" s="157" t="s">
        <v>1</v>
      </c>
      <c r="N127" s="158" t="s">
        <v>37</v>
      </c>
      <c r="O127" s="145">
        <v>0</v>
      </c>
      <c r="P127" s="145">
        <f>O127*H127</f>
        <v>0</v>
      </c>
      <c r="Q127" s="145">
        <v>9.5000000000000001E-2</v>
      </c>
      <c r="R127" s="145">
        <f>Q127*H127</f>
        <v>9.5000000000000001E-2</v>
      </c>
      <c r="S127" s="145">
        <v>0</v>
      </c>
      <c r="T127" s="146">
        <f>S127*H127</f>
        <v>0</v>
      </c>
      <c r="AR127" s="147" t="s">
        <v>221</v>
      </c>
      <c r="AT127" s="147" t="s">
        <v>218</v>
      </c>
      <c r="AU127" s="147" t="s">
        <v>84</v>
      </c>
      <c r="AY127" s="13" t="s">
        <v>209</v>
      </c>
      <c r="BE127" s="148">
        <f>IF(N127="základná",J127,0)</f>
        <v>0</v>
      </c>
      <c r="BF127" s="148">
        <f>IF(N127="znížená",J127,0)</f>
        <v>885.57</v>
      </c>
      <c r="BG127" s="148">
        <f>IF(N127="zákl. prenesená",J127,0)</f>
        <v>0</v>
      </c>
      <c r="BH127" s="148">
        <f>IF(N127="zníž. prenesená",J127,0)</f>
        <v>0</v>
      </c>
      <c r="BI127" s="148">
        <f>IF(N127="nulová",J127,0)</f>
        <v>0</v>
      </c>
      <c r="BJ127" s="13" t="s">
        <v>84</v>
      </c>
      <c r="BK127" s="148">
        <f>ROUND(I127*H127,2)</f>
        <v>885.57</v>
      </c>
      <c r="BL127" s="13" t="s">
        <v>216</v>
      </c>
      <c r="BM127" s="147" t="s">
        <v>493</v>
      </c>
    </row>
    <row r="128" spans="2:65" s="1" customFormat="1" ht="117">
      <c r="B128" s="25"/>
      <c r="D128" s="159" t="s">
        <v>286</v>
      </c>
      <c r="F128" s="160" t="s">
        <v>494</v>
      </c>
      <c r="L128" s="25"/>
      <c r="M128" s="161"/>
      <c r="T128" s="52"/>
      <c r="AT128" s="13" t="s">
        <v>286</v>
      </c>
      <c r="AU128" s="13" t="s">
        <v>84</v>
      </c>
    </row>
    <row r="129" spans="2:65" s="11" customFormat="1" ht="22.9" customHeight="1">
      <c r="B129" s="124"/>
      <c r="D129" s="125" t="s">
        <v>70</v>
      </c>
      <c r="E129" s="133" t="s">
        <v>235</v>
      </c>
      <c r="F129" s="133" t="s">
        <v>236</v>
      </c>
      <c r="J129" s="134">
        <f>BK129</f>
        <v>4.75</v>
      </c>
      <c r="L129" s="124"/>
      <c r="M129" s="128"/>
      <c r="P129" s="129">
        <f>P130</f>
        <v>0.18639</v>
      </c>
      <c r="R129" s="129">
        <f>R130</f>
        <v>0</v>
      </c>
      <c r="T129" s="130">
        <f>T130</f>
        <v>0</v>
      </c>
      <c r="AR129" s="125" t="s">
        <v>78</v>
      </c>
      <c r="AT129" s="131" t="s">
        <v>70</v>
      </c>
      <c r="AU129" s="131" t="s">
        <v>78</v>
      </c>
      <c r="AY129" s="125" t="s">
        <v>209</v>
      </c>
      <c r="BK129" s="132">
        <f>BK130</f>
        <v>4.75</v>
      </c>
    </row>
    <row r="130" spans="2:65" s="1" customFormat="1" ht="33" customHeight="1">
      <c r="B130" s="135"/>
      <c r="C130" s="136" t="s">
        <v>210</v>
      </c>
      <c r="D130" s="136" t="s">
        <v>212</v>
      </c>
      <c r="E130" s="137" t="s">
        <v>480</v>
      </c>
      <c r="F130" s="138" t="s">
        <v>481</v>
      </c>
      <c r="G130" s="139" t="s">
        <v>240</v>
      </c>
      <c r="H130" s="140">
        <v>9.5000000000000001E-2</v>
      </c>
      <c r="I130" s="141">
        <v>49.99</v>
      </c>
      <c r="J130" s="141">
        <f>ROUND(I130*H130,2)</f>
        <v>4.75</v>
      </c>
      <c r="K130" s="142"/>
      <c r="L130" s="25"/>
      <c r="M130" s="162" t="s">
        <v>1</v>
      </c>
      <c r="N130" s="163" t="s">
        <v>37</v>
      </c>
      <c r="O130" s="164">
        <v>1.962</v>
      </c>
      <c r="P130" s="164">
        <f>O130*H130</f>
        <v>0.18639</v>
      </c>
      <c r="Q130" s="164">
        <v>0</v>
      </c>
      <c r="R130" s="164">
        <f>Q130*H130</f>
        <v>0</v>
      </c>
      <c r="S130" s="164">
        <v>0</v>
      </c>
      <c r="T130" s="165">
        <f>S130*H130</f>
        <v>0</v>
      </c>
      <c r="AR130" s="147" t="s">
        <v>216</v>
      </c>
      <c r="AT130" s="147" t="s">
        <v>212</v>
      </c>
      <c r="AU130" s="147" t="s">
        <v>84</v>
      </c>
      <c r="AY130" s="13" t="s">
        <v>209</v>
      </c>
      <c r="BE130" s="148">
        <f>IF(N130="základná",J130,0)</f>
        <v>0</v>
      </c>
      <c r="BF130" s="148">
        <f>IF(N130="znížená",J130,0)</f>
        <v>4.75</v>
      </c>
      <c r="BG130" s="148">
        <f>IF(N130="zákl. prenesená",J130,0)</f>
        <v>0</v>
      </c>
      <c r="BH130" s="148">
        <f>IF(N130="zníž. prenesená",J130,0)</f>
        <v>0</v>
      </c>
      <c r="BI130" s="148">
        <f>IF(N130="nulová",J130,0)</f>
        <v>0</v>
      </c>
      <c r="BJ130" s="13" t="s">
        <v>84</v>
      </c>
      <c r="BK130" s="148">
        <f>ROUND(I130*H130,2)</f>
        <v>4.75</v>
      </c>
      <c r="BL130" s="13" t="s">
        <v>216</v>
      </c>
      <c r="BM130" s="147" t="s">
        <v>482</v>
      </c>
    </row>
    <row r="131" spans="2:65" s="1" customFormat="1" ht="6.95" customHeight="1"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25"/>
    </row>
  </sheetData>
  <autoFilter ref="C122:K130" xr:uid="{00000000-0009-0000-0000-000007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BM13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206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3" t="s">
        <v>106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173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207" t="str">
        <f>'Rekapitulácia stavby'!K6</f>
        <v>PRVKY DROBNEJ ARCHITEKTÚRY A OSTATNEJ VÝBAVY PRE DOPRAVNÚ A CYKLO INFRAŠTRUKTÚRU PRVKY VÝBAVY</v>
      </c>
      <c r="F7" s="208"/>
      <c r="G7" s="208"/>
      <c r="H7" s="208"/>
      <c r="L7" s="16"/>
    </row>
    <row r="8" spans="2:46" ht="12" customHeight="1">
      <c r="B8" s="16"/>
      <c r="D8" s="22" t="s">
        <v>174</v>
      </c>
      <c r="L8" s="16"/>
    </row>
    <row r="9" spans="2:46" s="1" customFormat="1" ht="16.5" customHeight="1">
      <c r="B9" s="25"/>
      <c r="E9" s="207" t="s">
        <v>175</v>
      </c>
      <c r="F9" s="209"/>
      <c r="G9" s="209"/>
      <c r="H9" s="209"/>
      <c r="L9" s="25"/>
    </row>
    <row r="10" spans="2:46" s="1" customFormat="1" ht="12" customHeight="1">
      <c r="B10" s="25"/>
      <c r="D10" s="22" t="s">
        <v>176</v>
      </c>
      <c r="L10" s="25"/>
    </row>
    <row r="11" spans="2:46" s="1" customFormat="1" ht="16.5" customHeight="1">
      <c r="B11" s="25"/>
      <c r="E11" s="169" t="s">
        <v>495</v>
      </c>
      <c r="F11" s="209"/>
      <c r="G11" s="209"/>
      <c r="H11" s="209"/>
      <c r="L11" s="25"/>
    </row>
    <row r="12" spans="2:46" s="1" customFormat="1" ht="11.25">
      <c r="B12" s="25"/>
      <c r="L12" s="25"/>
    </row>
    <row r="13" spans="2:46" s="1" customFormat="1" ht="12" customHeight="1">
      <c r="B13" s="25"/>
      <c r="D13" s="22" t="s">
        <v>14</v>
      </c>
      <c r="F13" s="20" t="s">
        <v>1</v>
      </c>
      <c r="I13" s="22" t="s">
        <v>15</v>
      </c>
      <c r="J13" s="20" t="s">
        <v>1</v>
      </c>
      <c r="L13" s="25"/>
    </row>
    <row r="14" spans="2:46" s="1" customFormat="1" ht="12" customHeight="1">
      <c r="B14" s="25"/>
      <c r="D14" s="22" t="s">
        <v>16</v>
      </c>
      <c r="F14" s="20" t="s">
        <v>17</v>
      </c>
      <c r="I14" s="22" t="s">
        <v>18</v>
      </c>
      <c r="J14" s="48" t="str">
        <f>'Rekapitulácia stavby'!AN8</f>
        <v>9. 11. 2024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20</v>
      </c>
      <c r="I16" s="22" t="s">
        <v>21</v>
      </c>
      <c r="J16" s="20" t="s">
        <v>1</v>
      </c>
      <c r="L16" s="25"/>
    </row>
    <row r="17" spans="2:12" s="1" customFormat="1" ht="18" customHeight="1">
      <c r="B17" s="25"/>
      <c r="E17" s="20" t="s">
        <v>22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21</v>
      </c>
      <c r="J19" s="20" t="str">
        <f>'Rekapitulácia stavby'!AN13</f>
        <v/>
      </c>
      <c r="L19" s="25"/>
    </row>
    <row r="20" spans="2:12" s="1" customFormat="1" ht="18" customHeight="1">
      <c r="B20" s="25"/>
      <c r="E20" s="189" t="str">
        <f>'Rekapitulácia stavby'!E14</f>
        <v xml:space="preserve"> </v>
      </c>
      <c r="F20" s="189"/>
      <c r="G20" s="189"/>
      <c r="H20" s="189"/>
      <c r="I20" s="22" t="s">
        <v>23</v>
      </c>
      <c r="J20" s="20" t="str">
        <f>'Rekapitulácia stavby'!AN14</f>
        <v/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21</v>
      </c>
      <c r="J22" s="20" t="s">
        <v>1</v>
      </c>
      <c r="L22" s="25"/>
    </row>
    <row r="23" spans="2:12" s="1" customFormat="1" ht="18" customHeight="1">
      <c r="B23" s="25"/>
      <c r="E23" s="20" t="s">
        <v>26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28</v>
      </c>
      <c r="I25" s="22" t="s">
        <v>21</v>
      </c>
      <c r="J25" s="20" t="s">
        <v>1</v>
      </c>
      <c r="L25" s="25"/>
    </row>
    <row r="26" spans="2:12" s="1" customFormat="1" ht="18" customHeight="1">
      <c r="B26" s="25"/>
      <c r="E26" s="20" t="s">
        <v>29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30</v>
      </c>
      <c r="L28" s="25"/>
    </row>
    <row r="29" spans="2:12" s="7" customFormat="1" ht="16.5" customHeight="1">
      <c r="B29" s="90"/>
      <c r="E29" s="192" t="s">
        <v>1</v>
      </c>
      <c r="F29" s="192"/>
      <c r="G29" s="192"/>
      <c r="H29" s="192"/>
      <c r="L29" s="90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25.35" customHeight="1">
      <c r="B32" s="25"/>
      <c r="D32" s="91" t="s">
        <v>31</v>
      </c>
      <c r="J32" s="62">
        <f>ROUND(J123, 2)</f>
        <v>961.55</v>
      </c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14.45" customHeight="1">
      <c r="B34" s="25"/>
      <c r="F34" s="28" t="s">
        <v>33</v>
      </c>
      <c r="I34" s="28" t="s">
        <v>32</v>
      </c>
      <c r="J34" s="28" t="s">
        <v>34</v>
      </c>
      <c r="L34" s="25"/>
    </row>
    <row r="35" spans="2:12" s="1" customFormat="1" ht="14.45" customHeight="1">
      <c r="B35" s="25"/>
      <c r="D35" s="51" t="s">
        <v>35</v>
      </c>
      <c r="E35" s="30" t="s">
        <v>36</v>
      </c>
      <c r="F35" s="92">
        <f>ROUND((SUM(BE123:BE130)),  2)</f>
        <v>0</v>
      </c>
      <c r="G35" s="93"/>
      <c r="H35" s="93"/>
      <c r="I35" s="94">
        <v>0.2</v>
      </c>
      <c r="J35" s="92">
        <f>ROUND(((SUM(BE123:BE130))*I35),  2)</f>
        <v>0</v>
      </c>
      <c r="L35" s="25"/>
    </row>
    <row r="36" spans="2:12" s="1" customFormat="1" ht="14.45" customHeight="1">
      <c r="B36" s="25"/>
      <c r="E36" s="30" t="s">
        <v>37</v>
      </c>
      <c r="F36" s="82">
        <f>ROUND((SUM(BF123:BF130)),  2)</f>
        <v>961.55</v>
      </c>
      <c r="I36" s="95">
        <v>0.2</v>
      </c>
      <c r="J36" s="82">
        <f>ROUND(((SUM(BF123:BF130))*I36),  2)</f>
        <v>192.31</v>
      </c>
      <c r="L36" s="25"/>
    </row>
    <row r="37" spans="2:12" s="1" customFormat="1" ht="14.45" hidden="1" customHeight="1">
      <c r="B37" s="25"/>
      <c r="E37" s="22" t="s">
        <v>38</v>
      </c>
      <c r="F37" s="82">
        <f>ROUND((SUM(BG123:BG130)),  2)</f>
        <v>0</v>
      </c>
      <c r="I37" s="95">
        <v>0.2</v>
      </c>
      <c r="J37" s="82">
        <f>0</f>
        <v>0</v>
      </c>
      <c r="L37" s="25"/>
    </row>
    <row r="38" spans="2:12" s="1" customFormat="1" ht="14.45" hidden="1" customHeight="1">
      <c r="B38" s="25"/>
      <c r="E38" s="22" t="s">
        <v>39</v>
      </c>
      <c r="F38" s="82">
        <f>ROUND((SUM(BH123:BH130)),  2)</f>
        <v>0</v>
      </c>
      <c r="I38" s="95">
        <v>0.2</v>
      </c>
      <c r="J38" s="82">
        <f>0</f>
        <v>0</v>
      </c>
      <c r="L38" s="25"/>
    </row>
    <row r="39" spans="2:12" s="1" customFormat="1" ht="14.45" hidden="1" customHeight="1">
      <c r="B39" s="25"/>
      <c r="E39" s="30" t="s">
        <v>40</v>
      </c>
      <c r="F39" s="92">
        <f>ROUND((SUM(BI123:BI130)),  2)</f>
        <v>0</v>
      </c>
      <c r="G39" s="93"/>
      <c r="H39" s="93"/>
      <c r="I39" s="94">
        <v>0</v>
      </c>
      <c r="J39" s="92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6"/>
      <c r="D41" s="97" t="s">
        <v>41</v>
      </c>
      <c r="E41" s="53"/>
      <c r="F41" s="53"/>
      <c r="G41" s="98" t="s">
        <v>42</v>
      </c>
      <c r="H41" s="99" t="s">
        <v>43</v>
      </c>
      <c r="I41" s="53"/>
      <c r="J41" s="100">
        <f>SUM(J32:J39)</f>
        <v>1153.8599999999999</v>
      </c>
      <c r="K41" s="101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102" t="s">
        <v>47</v>
      </c>
      <c r="G61" s="39" t="s">
        <v>46</v>
      </c>
      <c r="H61" s="27"/>
      <c r="I61" s="27"/>
      <c r="J61" s="103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102" t="s">
        <v>47</v>
      </c>
      <c r="G76" s="39" t="s">
        <v>46</v>
      </c>
      <c r="H76" s="27"/>
      <c r="I76" s="27"/>
      <c r="J76" s="103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178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26.25" customHeight="1">
      <c r="B85" s="25"/>
      <c r="E85" s="207" t="str">
        <f>E7</f>
        <v>PRVKY DROBNEJ ARCHITEKTÚRY A OSTATNEJ VÝBAVY PRE DOPRAVNÚ A CYKLO INFRAŠTRUKTÚRU PRVKY VÝBAVY</v>
      </c>
      <c r="F85" s="208"/>
      <c r="G85" s="208"/>
      <c r="H85" s="208"/>
      <c r="L85" s="25"/>
    </row>
    <row r="86" spans="2:12" ht="12" customHeight="1">
      <c r="B86" s="16"/>
      <c r="C86" s="22" t="s">
        <v>174</v>
      </c>
      <c r="L86" s="16"/>
    </row>
    <row r="87" spans="2:12" s="1" customFormat="1" ht="16.5" customHeight="1">
      <c r="B87" s="25"/>
      <c r="E87" s="207" t="s">
        <v>175</v>
      </c>
      <c r="F87" s="209"/>
      <c r="G87" s="209"/>
      <c r="H87" s="209"/>
      <c r="L87" s="25"/>
    </row>
    <row r="88" spans="2:12" s="1" customFormat="1" ht="12" customHeight="1">
      <c r="B88" s="25"/>
      <c r="C88" s="22" t="s">
        <v>176</v>
      </c>
      <c r="L88" s="25"/>
    </row>
    <row r="89" spans="2:12" s="1" customFormat="1" ht="16.5" customHeight="1">
      <c r="B89" s="25"/>
      <c r="E89" s="169" t="str">
        <f>E11</f>
        <v>12.08 - SAMOSTATNE STOJACA LAVIČKA - TYP E</v>
      </c>
      <c r="F89" s="209"/>
      <c r="G89" s="209"/>
      <c r="H89" s="209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16</v>
      </c>
      <c r="F91" s="20" t="str">
        <f>F14</f>
        <v xml:space="preserve"> </v>
      </c>
      <c r="I91" s="22" t="s">
        <v>18</v>
      </c>
      <c r="J91" s="48" t="str">
        <f>IF(J14="","",J14)</f>
        <v>9. 11. 2024</v>
      </c>
      <c r="L91" s="25"/>
    </row>
    <row r="92" spans="2:12" s="1" customFormat="1" ht="6.95" customHeight="1">
      <c r="B92" s="25"/>
      <c r="L92" s="25"/>
    </row>
    <row r="93" spans="2:12" s="1" customFormat="1" ht="54.4" customHeight="1">
      <c r="B93" s="25"/>
      <c r="C93" s="22" t="s">
        <v>20</v>
      </c>
      <c r="F93" s="20" t="str">
        <f>E17</f>
        <v>SÚC PSK, Jesenná 14, 080 05 Prešov</v>
      </c>
      <c r="I93" s="22" t="s">
        <v>25</v>
      </c>
      <c r="J93" s="23" t="str">
        <f>E23</f>
        <v>ŠTOFIRA ARCHITEKTI, s.r.o., Strojárska 2206, Snina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28</v>
      </c>
      <c r="J94" s="23" t="str">
        <f>E26</f>
        <v>Martin Kofira - KM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104" t="s">
        <v>179</v>
      </c>
      <c r="D96" s="96"/>
      <c r="E96" s="96"/>
      <c r="F96" s="96"/>
      <c r="G96" s="96"/>
      <c r="H96" s="96"/>
      <c r="I96" s="96"/>
      <c r="J96" s="105" t="s">
        <v>180</v>
      </c>
      <c r="K96" s="96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6" t="s">
        <v>181</v>
      </c>
      <c r="J98" s="62">
        <f>J123</f>
        <v>961.55000000000007</v>
      </c>
      <c r="L98" s="25"/>
      <c r="AU98" s="13" t="s">
        <v>182</v>
      </c>
    </row>
    <row r="99" spans="2:47" s="8" customFormat="1" ht="24.95" customHeight="1">
      <c r="B99" s="107"/>
      <c r="D99" s="108" t="s">
        <v>183</v>
      </c>
      <c r="E99" s="109"/>
      <c r="F99" s="109"/>
      <c r="G99" s="109"/>
      <c r="H99" s="109"/>
      <c r="I99" s="109"/>
      <c r="J99" s="110">
        <f>J124</f>
        <v>961.55000000000007</v>
      </c>
      <c r="L99" s="107"/>
    </row>
    <row r="100" spans="2:47" s="9" customFormat="1" ht="19.899999999999999" customHeight="1">
      <c r="B100" s="111"/>
      <c r="D100" s="112" t="s">
        <v>186</v>
      </c>
      <c r="E100" s="113"/>
      <c r="F100" s="113"/>
      <c r="G100" s="113"/>
      <c r="H100" s="113"/>
      <c r="I100" s="113"/>
      <c r="J100" s="114">
        <f>J125</f>
        <v>956.80000000000007</v>
      </c>
      <c r="L100" s="111"/>
    </row>
    <row r="101" spans="2:47" s="9" customFormat="1" ht="19.899999999999999" customHeight="1">
      <c r="B101" s="111"/>
      <c r="D101" s="112" t="s">
        <v>187</v>
      </c>
      <c r="E101" s="113"/>
      <c r="F101" s="113"/>
      <c r="G101" s="113"/>
      <c r="H101" s="113"/>
      <c r="I101" s="113"/>
      <c r="J101" s="114">
        <f>J129</f>
        <v>4.75</v>
      </c>
      <c r="L101" s="111"/>
    </row>
    <row r="102" spans="2:47" s="1" customFormat="1" ht="21.75" customHeight="1">
      <c r="B102" s="25"/>
      <c r="L102" s="25"/>
    </row>
    <row r="103" spans="2:47" s="1" customFormat="1" ht="6.95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5"/>
    </row>
    <row r="107" spans="2:47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5"/>
    </row>
    <row r="108" spans="2:47" s="1" customFormat="1" ht="24.95" customHeight="1">
      <c r="B108" s="25"/>
      <c r="C108" s="17" t="s">
        <v>195</v>
      </c>
      <c r="L108" s="25"/>
    </row>
    <row r="109" spans="2:47" s="1" customFormat="1" ht="6.95" customHeight="1">
      <c r="B109" s="25"/>
      <c r="L109" s="25"/>
    </row>
    <row r="110" spans="2:47" s="1" customFormat="1" ht="12" customHeight="1">
      <c r="B110" s="25"/>
      <c r="C110" s="22" t="s">
        <v>13</v>
      </c>
      <c r="L110" s="25"/>
    </row>
    <row r="111" spans="2:47" s="1" customFormat="1" ht="26.25" customHeight="1">
      <c r="B111" s="25"/>
      <c r="E111" s="207" t="str">
        <f>E7</f>
        <v>PRVKY DROBNEJ ARCHITEKTÚRY A OSTATNEJ VÝBAVY PRE DOPRAVNÚ A CYKLO INFRAŠTRUKTÚRU PRVKY VÝBAVY</v>
      </c>
      <c r="F111" s="208"/>
      <c r="G111" s="208"/>
      <c r="H111" s="208"/>
      <c r="L111" s="25"/>
    </row>
    <row r="112" spans="2:47" ht="12" customHeight="1">
      <c r="B112" s="16"/>
      <c r="C112" s="22" t="s">
        <v>174</v>
      </c>
      <c r="L112" s="16"/>
    </row>
    <row r="113" spans="2:65" s="1" customFormat="1" ht="16.5" customHeight="1">
      <c r="B113" s="25"/>
      <c r="E113" s="207" t="s">
        <v>175</v>
      </c>
      <c r="F113" s="209"/>
      <c r="G113" s="209"/>
      <c r="H113" s="209"/>
      <c r="L113" s="25"/>
    </row>
    <row r="114" spans="2:65" s="1" customFormat="1" ht="12" customHeight="1">
      <c r="B114" s="25"/>
      <c r="C114" s="22" t="s">
        <v>176</v>
      </c>
      <c r="L114" s="25"/>
    </row>
    <row r="115" spans="2:65" s="1" customFormat="1" ht="16.5" customHeight="1">
      <c r="B115" s="25"/>
      <c r="E115" s="169" t="str">
        <f>E11</f>
        <v>12.08 - SAMOSTATNE STOJACA LAVIČKA - TYP E</v>
      </c>
      <c r="F115" s="209"/>
      <c r="G115" s="209"/>
      <c r="H115" s="209"/>
      <c r="L115" s="25"/>
    </row>
    <row r="116" spans="2:65" s="1" customFormat="1" ht="6.95" customHeight="1">
      <c r="B116" s="25"/>
      <c r="L116" s="25"/>
    </row>
    <row r="117" spans="2:65" s="1" customFormat="1" ht="12" customHeight="1">
      <c r="B117" s="25"/>
      <c r="C117" s="22" t="s">
        <v>16</v>
      </c>
      <c r="F117" s="20" t="str">
        <f>F14</f>
        <v xml:space="preserve"> </v>
      </c>
      <c r="I117" s="22" t="s">
        <v>18</v>
      </c>
      <c r="J117" s="48" t="str">
        <f>IF(J14="","",J14)</f>
        <v>9. 11. 2024</v>
      </c>
      <c r="L117" s="25"/>
    </row>
    <row r="118" spans="2:65" s="1" customFormat="1" ht="6.95" customHeight="1">
      <c r="B118" s="25"/>
      <c r="L118" s="25"/>
    </row>
    <row r="119" spans="2:65" s="1" customFormat="1" ht="54.4" customHeight="1">
      <c r="B119" s="25"/>
      <c r="C119" s="22" t="s">
        <v>20</v>
      </c>
      <c r="F119" s="20" t="str">
        <f>E17</f>
        <v>SÚC PSK, Jesenná 14, 080 05 Prešov</v>
      </c>
      <c r="I119" s="22" t="s">
        <v>25</v>
      </c>
      <c r="J119" s="23" t="str">
        <f>E23</f>
        <v>ŠTOFIRA ARCHITEKTI, s.r.o., Strojárska 2206, Snina</v>
      </c>
      <c r="L119" s="25"/>
    </row>
    <row r="120" spans="2:65" s="1" customFormat="1" ht="15.2" customHeight="1">
      <c r="B120" s="25"/>
      <c r="C120" s="22" t="s">
        <v>24</v>
      </c>
      <c r="F120" s="20" t="str">
        <f>IF(E20="","",E20)</f>
        <v xml:space="preserve"> </v>
      </c>
      <c r="I120" s="22" t="s">
        <v>28</v>
      </c>
      <c r="J120" s="23" t="str">
        <f>E26</f>
        <v>Martin Kofira - KM</v>
      </c>
      <c r="L120" s="25"/>
    </row>
    <row r="121" spans="2:65" s="1" customFormat="1" ht="10.35" customHeight="1">
      <c r="B121" s="25"/>
      <c r="L121" s="25"/>
    </row>
    <row r="122" spans="2:65" s="10" customFormat="1" ht="29.25" customHeight="1">
      <c r="B122" s="115"/>
      <c r="C122" s="116" t="s">
        <v>196</v>
      </c>
      <c r="D122" s="117" t="s">
        <v>56</v>
      </c>
      <c r="E122" s="117" t="s">
        <v>52</v>
      </c>
      <c r="F122" s="117" t="s">
        <v>53</v>
      </c>
      <c r="G122" s="117" t="s">
        <v>197</v>
      </c>
      <c r="H122" s="117" t="s">
        <v>198</v>
      </c>
      <c r="I122" s="117" t="s">
        <v>199</v>
      </c>
      <c r="J122" s="118" t="s">
        <v>180</v>
      </c>
      <c r="K122" s="119" t="s">
        <v>200</v>
      </c>
      <c r="L122" s="115"/>
      <c r="M122" s="55" t="s">
        <v>1</v>
      </c>
      <c r="N122" s="56" t="s">
        <v>35</v>
      </c>
      <c r="O122" s="56" t="s">
        <v>201</v>
      </c>
      <c r="P122" s="56" t="s">
        <v>202</v>
      </c>
      <c r="Q122" s="56" t="s">
        <v>203</v>
      </c>
      <c r="R122" s="56" t="s">
        <v>204</v>
      </c>
      <c r="S122" s="56" t="s">
        <v>205</v>
      </c>
      <c r="T122" s="57" t="s">
        <v>206</v>
      </c>
    </row>
    <row r="123" spans="2:65" s="1" customFormat="1" ht="22.9" customHeight="1">
      <c r="B123" s="25"/>
      <c r="C123" s="60" t="s">
        <v>181</v>
      </c>
      <c r="J123" s="120">
        <f>BK123</f>
        <v>961.55000000000007</v>
      </c>
      <c r="L123" s="25"/>
      <c r="M123" s="58"/>
      <c r="N123" s="49"/>
      <c r="O123" s="49"/>
      <c r="P123" s="121">
        <f>P124</f>
        <v>1.0263899999999999</v>
      </c>
      <c r="Q123" s="49"/>
      <c r="R123" s="121">
        <f>R124</f>
        <v>9.5491880000000001E-2</v>
      </c>
      <c r="S123" s="49"/>
      <c r="T123" s="122">
        <f>T124</f>
        <v>0</v>
      </c>
      <c r="AT123" s="13" t="s">
        <v>70</v>
      </c>
      <c r="AU123" s="13" t="s">
        <v>182</v>
      </c>
      <c r="BK123" s="123">
        <f>BK124</f>
        <v>961.55000000000007</v>
      </c>
    </row>
    <row r="124" spans="2:65" s="11" customFormat="1" ht="25.9" customHeight="1">
      <c r="B124" s="124"/>
      <c r="D124" s="125" t="s">
        <v>70</v>
      </c>
      <c r="E124" s="126" t="s">
        <v>207</v>
      </c>
      <c r="F124" s="126" t="s">
        <v>208</v>
      </c>
      <c r="J124" s="127">
        <f>BK124</f>
        <v>961.55000000000007</v>
      </c>
      <c r="L124" s="124"/>
      <c r="M124" s="128"/>
      <c r="P124" s="129">
        <f>P125+P129</f>
        <v>1.0263899999999999</v>
      </c>
      <c r="R124" s="129">
        <f>R125+R129</f>
        <v>9.5491880000000001E-2</v>
      </c>
      <c r="T124" s="130">
        <f>T125+T129</f>
        <v>0</v>
      </c>
      <c r="AR124" s="125" t="s">
        <v>78</v>
      </c>
      <c r="AT124" s="131" t="s">
        <v>70</v>
      </c>
      <c r="AU124" s="131" t="s">
        <v>71</v>
      </c>
      <c r="AY124" s="125" t="s">
        <v>209</v>
      </c>
      <c r="BK124" s="132">
        <f>BK125+BK129</f>
        <v>961.55000000000007</v>
      </c>
    </row>
    <row r="125" spans="2:65" s="11" customFormat="1" ht="22.9" customHeight="1">
      <c r="B125" s="124"/>
      <c r="D125" s="125" t="s">
        <v>70</v>
      </c>
      <c r="E125" s="133" t="s">
        <v>229</v>
      </c>
      <c r="F125" s="133" t="s">
        <v>230</v>
      </c>
      <c r="J125" s="134">
        <f>BK125</f>
        <v>956.80000000000007</v>
      </c>
      <c r="L125" s="124"/>
      <c r="M125" s="128"/>
      <c r="P125" s="129">
        <f>SUM(P126:P128)</f>
        <v>0.84</v>
      </c>
      <c r="R125" s="129">
        <f>SUM(R126:R128)</f>
        <v>9.5491880000000001E-2</v>
      </c>
      <c r="T125" s="130">
        <f>SUM(T126:T128)</f>
        <v>0</v>
      </c>
      <c r="AR125" s="125" t="s">
        <v>78</v>
      </c>
      <c r="AT125" s="131" t="s">
        <v>70</v>
      </c>
      <c r="AU125" s="131" t="s">
        <v>78</v>
      </c>
      <c r="AY125" s="125" t="s">
        <v>209</v>
      </c>
      <c r="BK125" s="132">
        <f>SUM(BK126:BK128)</f>
        <v>956.80000000000007</v>
      </c>
    </row>
    <row r="126" spans="2:65" s="1" customFormat="1" ht="16.5" customHeight="1">
      <c r="B126" s="135"/>
      <c r="C126" s="136" t="s">
        <v>78</v>
      </c>
      <c r="D126" s="136" t="s">
        <v>212</v>
      </c>
      <c r="E126" s="137" t="s">
        <v>488</v>
      </c>
      <c r="F126" s="138" t="s">
        <v>489</v>
      </c>
      <c r="G126" s="139" t="s">
        <v>215</v>
      </c>
      <c r="H126" s="140">
        <v>1</v>
      </c>
      <c r="I126" s="141">
        <v>15.07</v>
      </c>
      <c r="J126" s="141">
        <f>ROUND(I126*H126,2)</f>
        <v>15.07</v>
      </c>
      <c r="K126" s="142"/>
      <c r="L126" s="25"/>
      <c r="M126" s="143" t="s">
        <v>1</v>
      </c>
      <c r="N126" s="144" t="s">
        <v>37</v>
      </c>
      <c r="O126" s="145">
        <v>0.84</v>
      </c>
      <c r="P126" s="145">
        <f>O126*H126</f>
        <v>0.84</v>
      </c>
      <c r="Q126" s="145">
        <v>4.9187999999999999E-4</v>
      </c>
      <c r="R126" s="145">
        <f>Q126*H126</f>
        <v>4.9187999999999999E-4</v>
      </c>
      <c r="S126" s="145">
        <v>0</v>
      </c>
      <c r="T126" s="146">
        <f>S126*H126</f>
        <v>0</v>
      </c>
      <c r="AR126" s="147" t="s">
        <v>216</v>
      </c>
      <c r="AT126" s="147" t="s">
        <v>212</v>
      </c>
      <c r="AU126" s="147" t="s">
        <v>84</v>
      </c>
      <c r="AY126" s="13" t="s">
        <v>209</v>
      </c>
      <c r="BE126" s="148">
        <f>IF(N126="základná",J126,0)</f>
        <v>0</v>
      </c>
      <c r="BF126" s="148">
        <f>IF(N126="znížená",J126,0)</f>
        <v>15.07</v>
      </c>
      <c r="BG126" s="148">
        <f>IF(N126="zákl. prenesená",J126,0)</f>
        <v>0</v>
      </c>
      <c r="BH126" s="148">
        <f>IF(N126="zníž. prenesená",J126,0)</f>
        <v>0</v>
      </c>
      <c r="BI126" s="148">
        <f>IF(N126="nulová",J126,0)</f>
        <v>0</v>
      </c>
      <c r="BJ126" s="13" t="s">
        <v>84</v>
      </c>
      <c r="BK126" s="148">
        <f>ROUND(I126*H126,2)</f>
        <v>15.07</v>
      </c>
      <c r="BL126" s="13" t="s">
        <v>216</v>
      </c>
      <c r="BM126" s="147" t="s">
        <v>490</v>
      </c>
    </row>
    <row r="127" spans="2:65" s="1" customFormat="1" ht="16.5" customHeight="1">
      <c r="B127" s="135"/>
      <c r="C127" s="149" t="s">
        <v>84</v>
      </c>
      <c r="D127" s="149" t="s">
        <v>218</v>
      </c>
      <c r="E127" s="150" t="s">
        <v>491</v>
      </c>
      <c r="F127" s="151" t="s">
        <v>492</v>
      </c>
      <c r="G127" s="152" t="s">
        <v>215</v>
      </c>
      <c r="H127" s="153">
        <v>1</v>
      </c>
      <c r="I127" s="154">
        <v>941.73</v>
      </c>
      <c r="J127" s="154">
        <f>ROUND(I127*H127,2)</f>
        <v>941.73</v>
      </c>
      <c r="K127" s="155"/>
      <c r="L127" s="156"/>
      <c r="M127" s="157" t="s">
        <v>1</v>
      </c>
      <c r="N127" s="158" t="s">
        <v>37</v>
      </c>
      <c r="O127" s="145">
        <v>0</v>
      </c>
      <c r="P127" s="145">
        <f>O127*H127</f>
        <v>0</v>
      </c>
      <c r="Q127" s="145">
        <v>9.5000000000000001E-2</v>
      </c>
      <c r="R127" s="145">
        <f>Q127*H127</f>
        <v>9.5000000000000001E-2</v>
      </c>
      <c r="S127" s="145">
        <v>0</v>
      </c>
      <c r="T127" s="146">
        <f>S127*H127</f>
        <v>0</v>
      </c>
      <c r="AR127" s="147" t="s">
        <v>221</v>
      </c>
      <c r="AT127" s="147" t="s">
        <v>218</v>
      </c>
      <c r="AU127" s="147" t="s">
        <v>84</v>
      </c>
      <c r="AY127" s="13" t="s">
        <v>209</v>
      </c>
      <c r="BE127" s="148">
        <f>IF(N127="základná",J127,0)</f>
        <v>0</v>
      </c>
      <c r="BF127" s="148">
        <f>IF(N127="znížená",J127,0)</f>
        <v>941.73</v>
      </c>
      <c r="BG127" s="148">
        <f>IF(N127="zákl. prenesená",J127,0)</f>
        <v>0</v>
      </c>
      <c r="BH127" s="148">
        <f>IF(N127="zníž. prenesená",J127,0)</f>
        <v>0</v>
      </c>
      <c r="BI127" s="148">
        <f>IF(N127="nulová",J127,0)</f>
        <v>0</v>
      </c>
      <c r="BJ127" s="13" t="s">
        <v>84</v>
      </c>
      <c r="BK127" s="148">
        <f>ROUND(I127*H127,2)</f>
        <v>941.73</v>
      </c>
      <c r="BL127" s="13" t="s">
        <v>216</v>
      </c>
      <c r="BM127" s="147" t="s">
        <v>493</v>
      </c>
    </row>
    <row r="128" spans="2:65" s="1" customFormat="1" ht="117">
      <c r="B128" s="25"/>
      <c r="D128" s="159" t="s">
        <v>286</v>
      </c>
      <c r="F128" s="160" t="s">
        <v>494</v>
      </c>
      <c r="L128" s="25"/>
      <c r="M128" s="161"/>
      <c r="T128" s="52"/>
      <c r="AT128" s="13" t="s">
        <v>286</v>
      </c>
      <c r="AU128" s="13" t="s">
        <v>84</v>
      </c>
    </row>
    <row r="129" spans="2:65" s="11" customFormat="1" ht="22.9" customHeight="1">
      <c r="B129" s="124"/>
      <c r="D129" s="125" t="s">
        <v>70</v>
      </c>
      <c r="E129" s="133" t="s">
        <v>235</v>
      </c>
      <c r="F129" s="133" t="s">
        <v>236</v>
      </c>
      <c r="J129" s="134">
        <f>BK129</f>
        <v>4.75</v>
      </c>
      <c r="L129" s="124"/>
      <c r="M129" s="128"/>
      <c r="P129" s="129">
        <f>P130</f>
        <v>0.18639</v>
      </c>
      <c r="R129" s="129">
        <f>R130</f>
        <v>0</v>
      </c>
      <c r="T129" s="130">
        <f>T130</f>
        <v>0</v>
      </c>
      <c r="AR129" s="125" t="s">
        <v>78</v>
      </c>
      <c r="AT129" s="131" t="s">
        <v>70</v>
      </c>
      <c r="AU129" s="131" t="s">
        <v>78</v>
      </c>
      <c r="AY129" s="125" t="s">
        <v>209</v>
      </c>
      <c r="BK129" s="132">
        <f>BK130</f>
        <v>4.75</v>
      </c>
    </row>
    <row r="130" spans="2:65" s="1" customFormat="1" ht="33" customHeight="1">
      <c r="B130" s="135"/>
      <c r="C130" s="136" t="s">
        <v>210</v>
      </c>
      <c r="D130" s="136" t="s">
        <v>212</v>
      </c>
      <c r="E130" s="137" t="s">
        <v>480</v>
      </c>
      <c r="F130" s="138" t="s">
        <v>481</v>
      </c>
      <c r="G130" s="139" t="s">
        <v>240</v>
      </c>
      <c r="H130" s="140">
        <v>9.5000000000000001E-2</v>
      </c>
      <c r="I130" s="141">
        <v>49.99</v>
      </c>
      <c r="J130" s="141">
        <f>ROUND(I130*H130,2)</f>
        <v>4.75</v>
      </c>
      <c r="K130" s="142"/>
      <c r="L130" s="25"/>
      <c r="M130" s="162" t="s">
        <v>1</v>
      </c>
      <c r="N130" s="163" t="s">
        <v>37</v>
      </c>
      <c r="O130" s="164">
        <v>1.962</v>
      </c>
      <c r="P130" s="164">
        <f>O130*H130</f>
        <v>0.18639</v>
      </c>
      <c r="Q130" s="164">
        <v>0</v>
      </c>
      <c r="R130" s="164">
        <f>Q130*H130</f>
        <v>0</v>
      </c>
      <c r="S130" s="164">
        <v>0</v>
      </c>
      <c r="T130" s="165">
        <f>S130*H130</f>
        <v>0</v>
      </c>
      <c r="AR130" s="147" t="s">
        <v>216</v>
      </c>
      <c r="AT130" s="147" t="s">
        <v>212</v>
      </c>
      <c r="AU130" s="147" t="s">
        <v>84</v>
      </c>
      <c r="AY130" s="13" t="s">
        <v>209</v>
      </c>
      <c r="BE130" s="148">
        <f>IF(N130="základná",J130,0)</f>
        <v>0</v>
      </c>
      <c r="BF130" s="148">
        <f>IF(N130="znížená",J130,0)</f>
        <v>4.75</v>
      </c>
      <c r="BG130" s="148">
        <f>IF(N130="zákl. prenesená",J130,0)</f>
        <v>0</v>
      </c>
      <c r="BH130" s="148">
        <f>IF(N130="zníž. prenesená",J130,0)</f>
        <v>0</v>
      </c>
      <c r="BI130" s="148">
        <f>IF(N130="nulová",J130,0)</f>
        <v>0</v>
      </c>
      <c r="BJ130" s="13" t="s">
        <v>84</v>
      </c>
      <c r="BK130" s="148">
        <f>ROUND(I130*H130,2)</f>
        <v>4.75</v>
      </c>
      <c r="BL130" s="13" t="s">
        <v>216</v>
      </c>
      <c r="BM130" s="147" t="s">
        <v>482</v>
      </c>
    </row>
    <row r="131" spans="2:65" s="1" customFormat="1" ht="6.95" customHeight="1"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25"/>
    </row>
  </sheetData>
  <autoFilter ref="C122:K130" xr:uid="{00000000-0009-0000-0000-000008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31</vt:i4>
      </vt:variant>
      <vt:variant>
        <vt:lpstr>Pomenované rozsahy</vt:lpstr>
      </vt:variant>
      <vt:variant>
        <vt:i4>62</vt:i4>
      </vt:variant>
    </vt:vector>
  </HeadingPairs>
  <TitlesOfParts>
    <vt:vector size="93" baseType="lpstr">
      <vt:lpstr>Rekapitulácia stavby</vt:lpstr>
      <vt:lpstr>12.01 - OPLÁŠTENIE MOBILI...</vt:lpstr>
      <vt:lpstr>12.02 - FOTOPOINT - VARIA...</vt:lpstr>
      <vt:lpstr>12.03 - FOTOPOINT - VARIA...</vt:lpstr>
      <vt:lpstr>12.04 - SAMOSTATNE STOJAC...</vt:lpstr>
      <vt:lpstr>12.05 - SAMOSTATNE STOJAC...</vt:lpstr>
      <vt:lpstr>12.06 - SAMOSTATNE STOJAC...</vt:lpstr>
      <vt:lpstr>12.07 - SAMOSTATNE STOJAC...</vt:lpstr>
      <vt:lpstr>12.08 - SAMOSTATNE STOJAC...</vt:lpstr>
      <vt:lpstr>12.09 - SAMOSTATNE STOJAC...</vt:lpstr>
      <vt:lpstr>12.10 - SAMOSTATNE STOJAC...</vt:lpstr>
      <vt:lpstr>12.11 - SAMOSTATNE STOJAC...</vt:lpstr>
      <vt:lpstr>12.12 - SAMOSTATNE STOJAC...</vt:lpstr>
      <vt:lpstr>12.13 - OHNISKO</vt:lpstr>
      <vt:lpstr>12.14 - ODPADKOVÝ KÔŠ KRY...</vt:lpstr>
      <vt:lpstr>12.15 - ODPADKOVÝ KÔŠ KRY...</vt:lpstr>
      <vt:lpstr>12.16 - ODPADKOVÝ KÔŠ NEK...</vt:lpstr>
      <vt:lpstr>12.17 - ODPADKOVÝ KÔŠ NEK...</vt:lpstr>
      <vt:lpstr>12.18 - STOJAN NA BICYKLE...</vt:lpstr>
      <vt:lpstr>12.19 - STOJAN NA BICYKLE...</vt:lpstr>
      <vt:lpstr>12.20 - TURISTICKÉ SMEROV...</vt:lpstr>
      <vt:lpstr>12.21 - TURISTICKÉ SMEROV...</vt:lpstr>
      <vt:lpstr>12.22 - INFORMAČNÉ, PROPA...</vt:lpstr>
      <vt:lpstr>12.23 - INFORMAČNÉ, PROPA...</vt:lpstr>
      <vt:lpstr>12.24 - INFORMAČNÉ, PROPA...</vt:lpstr>
      <vt:lpstr>12.25 - TEMATICKÉ DETSKÉ ...</vt:lpstr>
      <vt:lpstr>12.26 - TEMATICKÉ DETSKÉ ...</vt:lpstr>
      <vt:lpstr>12.27 - TEMATICKÉ DETSKÉ ...</vt:lpstr>
      <vt:lpstr>12.28 - TEMATICKÉ DETSKÉ ...</vt:lpstr>
      <vt:lpstr>12.29 - TEMATICKÉ DETSKÉ ...</vt:lpstr>
      <vt:lpstr>12.30 - TEMATICKÉ DETSKÉ ...</vt:lpstr>
      <vt:lpstr>'12.01 - OPLÁŠTENIE MOBILI...'!Názvy_tlače</vt:lpstr>
      <vt:lpstr>'12.02 - FOTOPOINT - VARIA...'!Názvy_tlače</vt:lpstr>
      <vt:lpstr>'12.03 - FOTOPOINT - VARIA...'!Názvy_tlače</vt:lpstr>
      <vt:lpstr>'12.04 - SAMOSTATNE STOJAC...'!Názvy_tlače</vt:lpstr>
      <vt:lpstr>'12.05 - SAMOSTATNE STOJAC...'!Názvy_tlače</vt:lpstr>
      <vt:lpstr>'12.06 - SAMOSTATNE STOJAC...'!Názvy_tlače</vt:lpstr>
      <vt:lpstr>'12.07 - SAMOSTATNE STOJAC...'!Názvy_tlače</vt:lpstr>
      <vt:lpstr>'12.08 - SAMOSTATNE STOJAC...'!Názvy_tlače</vt:lpstr>
      <vt:lpstr>'12.09 - SAMOSTATNE STOJAC...'!Názvy_tlače</vt:lpstr>
      <vt:lpstr>'12.10 - SAMOSTATNE STOJAC...'!Názvy_tlače</vt:lpstr>
      <vt:lpstr>'12.11 - SAMOSTATNE STOJAC...'!Názvy_tlače</vt:lpstr>
      <vt:lpstr>'12.12 - SAMOSTATNE STOJAC...'!Názvy_tlače</vt:lpstr>
      <vt:lpstr>'12.13 - OHNISKO'!Názvy_tlače</vt:lpstr>
      <vt:lpstr>'12.14 - ODPADKOVÝ KÔŠ KRY...'!Názvy_tlače</vt:lpstr>
      <vt:lpstr>'12.15 - ODPADKOVÝ KÔŠ KRY...'!Názvy_tlače</vt:lpstr>
      <vt:lpstr>'12.16 - ODPADKOVÝ KÔŠ NEK...'!Názvy_tlače</vt:lpstr>
      <vt:lpstr>'12.17 - ODPADKOVÝ KÔŠ NEK...'!Názvy_tlače</vt:lpstr>
      <vt:lpstr>'12.18 - STOJAN NA BICYKLE...'!Názvy_tlače</vt:lpstr>
      <vt:lpstr>'12.19 - STOJAN NA BICYKLE...'!Názvy_tlače</vt:lpstr>
      <vt:lpstr>'12.20 - TURISTICKÉ SMEROV...'!Názvy_tlače</vt:lpstr>
      <vt:lpstr>'12.21 - TURISTICKÉ SMEROV...'!Názvy_tlače</vt:lpstr>
      <vt:lpstr>'12.22 - INFORMAČNÉ, PROPA...'!Názvy_tlače</vt:lpstr>
      <vt:lpstr>'12.23 - INFORMAČNÉ, PROPA...'!Názvy_tlače</vt:lpstr>
      <vt:lpstr>'12.24 - INFORMAČNÉ, PROPA...'!Názvy_tlače</vt:lpstr>
      <vt:lpstr>'12.25 - TEMATICKÉ DETSKÉ ...'!Názvy_tlače</vt:lpstr>
      <vt:lpstr>'12.26 - TEMATICKÉ DETSKÉ ...'!Názvy_tlače</vt:lpstr>
      <vt:lpstr>'12.27 - TEMATICKÉ DETSKÉ ...'!Názvy_tlače</vt:lpstr>
      <vt:lpstr>'12.28 - TEMATICKÉ DETSKÉ ...'!Názvy_tlače</vt:lpstr>
      <vt:lpstr>'12.29 - TEMATICKÉ DETSKÉ ...'!Názvy_tlače</vt:lpstr>
      <vt:lpstr>'12.30 - TEMATICKÉ DETSKÉ ...'!Názvy_tlače</vt:lpstr>
      <vt:lpstr>'Rekapitulácia stavby'!Názvy_tlače</vt:lpstr>
      <vt:lpstr>'12.01 - OPLÁŠTENIE MOBILI...'!Oblasť_tlače</vt:lpstr>
      <vt:lpstr>'12.02 - FOTOPOINT - VARIA...'!Oblasť_tlače</vt:lpstr>
      <vt:lpstr>'12.03 - FOTOPOINT - VARIA...'!Oblasť_tlače</vt:lpstr>
      <vt:lpstr>'12.04 - SAMOSTATNE STOJAC...'!Oblasť_tlače</vt:lpstr>
      <vt:lpstr>'12.05 - SAMOSTATNE STOJAC...'!Oblasť_tlače</vt:lpstr>
      <vt:lpstr>'12.06 - SAMOSTATNE STOJAC...'!Oblasť_tlače</vt:lpstr>
      <vt:lpstr>'12.07 - SAMOSTATNE STOJAC...'!Oblasť_tlače</vt:lpstr>
      <vt:lpstr>'12.08 - SAMOSTATNE STOJAC...'!Oblasť_tlače</vt:lpstr>
      <vt:lpstr>'12.09 - SAMOSTATNE STOJAC...'!Oblasť_tlače</vt:lpstr>
      <vt:lpstr>'12.10 - SAMOSTATNE STOJAC...'!Oblasť_tlače</vt:lpstr>
      <vt:lpstr>'12.11 - SAMOSTATNE STOJAC...'!Oblasť_tlače</vt:lpstr>
      <vt:lpstr>'12.12 - SAMOSTATNE STOJAC...'!Oblasť_tlače</vt:lpstr>
      <vt:lpstr>'12.13 - OHNISKO'!Oblasť_tlače</vt:lpstr>
      <vt:lpstr>'12.14 - ODPADKOVÝ KÔŠ KRY...'!Oblasť_tlače</vt:lpstr>
      <vt:lpstr>'12.15 - ODPADKOVÝ KÔŠ KRY...'!Oblasť_tlače</vt:lpstr>
      <vt:lpstr>'12.16 - ODPADKOVÝ KÔŠ NEK...'!Oblasť_tlače</vt:lpstr>
      <vt:lpstr>'12.17 - ODPADKOVÝ KÔŠ NEK...'!Oblasť_tlače</vt:lpstr>
      <vt:lpstr>'12.18 - STOJAN NA BICYKLE...'!Oblasť_tlače</vt:lpstr>
      <vt:lpstr>'12.19 - STOJAN NA BICYKLE...'!Oblasť_tlače</vt:lpstr>
      <vt:lpstr>'12.20 - TURISTICKÉ SMEROV...'!Oblasť_tlače</vt:lpstr>
      <vt:lpstr>'12.21 - TURISTICKÉ SMEROV...'!Oblasť_tlače</vt:lpstr>
      <vt:lpstr>'12.22 - INFORMAČNÉ, PROPA...'!Oblasť_tlače</vt:lpstr>
      <vt:lpstr>'12.23 - INFORMAČNÉ, PROPA...'!Oblasť_tlače</vt:lpstr>
      <vt:lpstr>'12.24 - INFORMAČNÉ, PROPA...'!Oblasť_tlače</vt:lpstr>
      <vt:lpstr>'12.25 - TEMATICKÉ DETSKÉ ...'!Oblasť_tlače</vt:lpstr>
      <vt:lpstr>'12.26 - TEMATICKÉ DETSKÉ ...'!Oblasť_tlače</vt:lpstr>
      <vt:lpstr>'12.27 - TEMATICKÉ DETSKÉ ...'!Oblasť_tlače</vt:lpstr>
      <vt:lpstr>'12.28 - TEMATICKÉ DETSKÉ ...'!Oblasť_tlače</vt:lpstr>
      <vt:lpstr>'12.29 - TEMATICKÉ DETSKÉ ...'!Oblasť_tlače</vt:lpstr>
      <vt:lpstr>'12.30 - TEMATICKÉ DETSKÉ 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LAPTOP-JVJKK6JQ\Martin</dc:creator>
  <cp:lastModifiedBy>Martin Štofira</cp:lastModifiedBy>
  <dcterms:created xsi:type="dcterms:W3CDTF">2025-02-14T08:08:55Z</dcterms:created>
  <dcterms:modified xsi:type="dcterms:W3CDTF">2025-02-14T09:53:35Z</dcterms:modified>
</cp:coreProperties>
</file>